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codeName="ThisWorkbook" defaultThemeVersion="124226"/>
  <mc:AlternateContent xmlns:mc="http://schemas.openxmlformats.org/markup-compatibility/2006">
    <mc:Choice Requires="x15">
      <x15ac:absPath xmlns:x15ac="http://schemas.microsoft.com/office/spreadsheetml/2010/11/ac" url="E:\🦀kani-nabe.comに関するファイル\400_ダウンロード教師手帳\"/>
    </mc:Choice>
  </mc:AlternateContent>
  <xr:revisionPtr revIDLastSave="0" documentId="13_ncr:1_{7F50F94A-98EA-49C2-AB9A-44227100B962}" xr6:coauthVersionLast="47" xr6:coauthVersionMax="47" xr10:uidLastSave="{00000000-0000-0000-0000-000000000000}"/>
  <bookViews>
    <workbookView xWindow="-108" yWindow="-108" windowWidth="23256" windowHeight="13896" tabRatio="720" firstSheet="9" activeTab="26" xr2:uid="{00000000-000D-0000-FFFF-FFFF00000000}"/>
  </bookViews>
  <sheets>
    <sheet name="年計" sheetId="68" r:id="rId1"/>
    <sheet name="日付なし" sheetId="69" r:id="rId2"/>
    <sheet name="1週" sheetId="3" r:id="rId3"/>
    <sheet name="2週" sheetId="16" r:id="rId4"/>
    <sheet name="3週" sheetId="17" r:id="rId5"/>
    <sheet name="4週" sheetId="18" r:id="rId6"/>
    <sheet name="5週" sheetId="19" r:id="rId7"/>
    <sheet name="6週" sheetId="20" r:id="rId8"/>
    <sheet name="7週" sheetId="21" r:id="rId9"/>
    <sheet name="8週" sheetId="22" r:id="rId10"/>
    <sheet name="9週" sheetId="23" r:id="rId11"/>
    <sheet name="10週" sheetId="24" r:id="rId12"/>
    <sheet name="11週" sheetId="25" r:id="rId13"/>
    <sheet name="12週" sheetId="26" r:id="rId14"/>
    <sheet name="13週" sheetId="27" r:id="rId15"/>
    <sheet name="14週" sheetId="28" r:id="rId16"/>
    <sheet name="15週" sheetId="29" r:id="rId17"/>
    <sheet name="16週" sheetId="30" r:id="rId18"/>
    <sheet name="17週" sheetId="31" r:id="rId19"/>
    <sheet name="18週" sheetId="32" r:id="rId20"/>
    <sheet name="19週" sheetId="33" r:id="rId21"/>
    <sheet name="20週" sheetId="34" r:id="rId22"/>
    <sheet name="21週" sheetId="35" r:id="rId23"/>
    <sheet name="22週" sheetId="36" r:id="rId24"/>
    <sheet name="23週" sheetId="37" r:id="rId25"/>
    <sheet name="24週" sheetId="38" r:id="rId26"/>
    <sheet name="25週" sheetId="39" r:id="rId27"/>
    <sheet name="26週" sheetId="40" r:id="rId28"/>
    <sheet name="27週" sheetId="41" r:id="rId29"/>
    <sheet name="28週" sheetId="42" r:id="rId30"/>
    <sheet name="29週" sheetId="43" r:id="rId31"/>
    <sheet name="30週" sheetId="44" r:id="rId32"/>
    <sheet name="31週" sheetId="45" r:id="rId33"/>
    <sheet name="32週" sheetId="46" r:id="rId34"/>
    <sheet name="33週" sheetId="47" r:id="rId35"/>
    <sheet name="34週" sheetId="48" r:id="rId36"/>
    <sheet name="35週" sheetId="49" r:id="rId37"/>
    <sheet name="36週" sheetId="50" r:id="rId38"/>
    <sheet name="37週" sheetId="51" r:id="rId39"/>
    <sheet name="週38" sheetId="52" r:id="rId40"/>
    <sheet name="39週" sheetId="53" r:id="rId41"/>
    <sheet name="40週" sheetId="54" r:id="rId42"/>
    <sheet name="41週" sheetId="55" r:id="rId43"/>
    <sheet name="42週" sheetId="56" r:id="rId44"/>
    <sheet name="43週" sheetId="57" r:id="rId45"/>
    <sheet name="44週" sheetId="58" r:id="rId46"/>
    <sheet name="45週" sheetId="59" r:id="rId47"/>
    <sheet name="46週" sheetId="60" r:id="rId48"/>
    <sheet name="47週" sheetId="61" r:id="rId49"/>
    <sheet name="48週" sheetId="62" r:id="rId50"/>
    <sheet name="49週" sheetId="63" r:id="rId51"/>
    <sheet name="50週" sheetId="64" r:id="rId52"/>
    <sheet name="51週" sheetId="65" r:id="rId53"/>
    <sheet name="52週" sheetId="66" r:id="rId54"/>
    <sheet name="53週" sheetId="67" r:id="rId55"/>
  </sheets>
  <definedNames>
    <definedName name="_xlnm.Print_Area" localSheetId="11">'10週'!$B$1:$AF$45</definedName>
    <definedName name="_xlnm.Print_Area" localSheetId="12">'11週'!$B$1:$AF$45</definedName>
    <definedName name="_xlnm.Print_Area" localSheetId="13">'12週'!$B$1:$AF$45</definedName>
    <definedName name="_xlnm.Print_Area" localSheetId="14">'13週'!$B$1:$AF$45</definedName>
    <definedName name="_xlnm.Print_Area" localSheetId="15">'14週'!$B$1:$AF$45</definedName>
    <definedName name="_xlnm.Print_Area" localSheetId="16">'15週'!$B$1:$AF$45</definedName>
    <definedName name="_xlnm.Print_Area" localSheetId="17">'16週'!$B$1:$AF$45</definedName>
    <definedName name="_xlnm.Print_Area" localSheetId="18">'17週'!$B$1:$AF$45</definedName>
    <definedName name="_xlnm.Print_Area" localSheetId="19">'18週'!$B$1:$AF$45</definedName>
    <definedName name="_xlnm.Print_Area" localSheetId="20">'19週'!$B$1:$AF$45</definedName>
    <definedName name="_xlnm.Print_Area" localSheetId="2">'1週'!$B$1:$AF$45</definedName>
    <definedName name="_xlnm.Print_Area" localSheetId="21">'20週'!$B$1:$AF$45</definedName>
    <definedName name="_xlnm.Print_Area" localSheetId="22">'21週'!$B$1:$AF$45</definedName>
    <definedName name="_xlnm.Print_Area" localSheetId="23">'22週'!$B$1:$AF$45</definedName>
    <definedName name="_xlnm.Print_Area" localSheetId="24">'23週'!$B$1:$AF$45</definedName>
    <definedName name="_xlnm.Print_Area" localSheetId="25">'24週'!$B$1:$AF$45</definedName>
    <definedName name="_xlnm.Print_Area" localSheetId="26">'25週'!$B$1:$AF$45</definedName>
    <definedName name="_xlnm.Print_Area" localSheetId="27">'26週'!$B$1:$AF$45</definedName>
    <definedName name="_xlnm.Print_Area" localSheetId="28">'27週'!$B$1:$AF$45</definedName>
    <definedName name="_xlnm.Print_Area" localSheetId="29">'28週'!$B$1:$AF$45</definedName>
    <definedName name="_xlnm.Print_Area" localSheetId="30">'29週'!$B$1:$AF$45</definedName>
    <definedName name="_xlnm.Print_Area" localSheetId="3">'2週'!$B$1:$AF$45</definedName>
    <definedName name="_xlnm.Print_Area" localSheetId="31">'30週'!$B$1:$AF$45</definedName>
    <definedName name="_xlnm.Print_Area" localSheetId="32">'31週'!$B$1:$AF$45</definedName>
    <definedName name="_xlnm.Print_Area" localSheetId="33">'32週'!$B$1:$AF$45</definedName>
    <definedName name="_xlnm.Print_Area" localSheetId="34">'33週'!$B$1:$AF$45</definedName>
    <definedName name="_xlnm.Print_Area" localSheetId="35">'34週'!$B$1:$AF$45</definedName>
    <definedName name="_xlnm.Print_Area" localSheetId="36">'35週'!$B$1:$AF$45</definedName>
    <definedName name="_xlnm.Print_Area" localSheetId="37">'36週'!$B$1:$AF$45</definedName>
    <definedName name="_xlnm.Print_Area" localSheetId="38">'37週'!$B$1:$AF$45</definedName>
    <definedName name="_xlnm.Print_Area" localSheetId="40">'39週'!$B$1:$AF$45</definedName>
    <definedName name="_xlnm.Print_Area" localSheetId="4">'3週'!$B$1:$AF$45</definedName>
    <definedName name="_xlnm.Print_Area" localSheetId="41">'40週'!$B$1:$AF$45</definedName>
    <definedName name="_xlnm.Print_Area" localSheetId="42">'41週'!$B$1:$AF$45</definedName>
    <definedName name="_xlnm.Print_Area" localSheetId="43">'42週'!$B$1:$AF$45</definedName>
    <definedName name="_xlnm.Print_Area" localSheetId="44">'43週'!$B$1:$AF$45</definedName>
    <definedName name="_xlnm.Print_Area" localSheetId="45">'44週'!$B$1:$AF$45</definedName>
    <definedName name="_xlnm.Print_Area" localSheetId="46">'45週'!$B$1:$AF$45</definedName>
    <definedName name="_xlnm.Print_Area" localSheetId="47">'46週'!$B$1:$AF$45</definedName>
    <definedName name="_xlnm.Print_Area" localSheetId="48">'47週'!$B$1:$AF$45</definedName>
    <definedName name="_xlnm.Print_Area" localSheetId="49">'48週'!$B$1:$AF$45</definedName>
    <definedName name="_xlnm.Print_Area" localSheetId="50">'49週'!$B$1:$AF$45</definedName>
    <definedName name="_xlnm.Print_Area" localSheetId="5">'4週'!$B$1:$AF$45</definedName>
    <definedName name="_xlnm.Print_Area" localSheetId="51">'50週'!$B$1:$AF$45</definedName>
    <definedName name="_xlnm.Print_Area" localSheetId="52">'51週'!$B$1:$AF$45</definedName>
    <definedName name="_xlnm.Print_Area" localSheetId="53">'52週'!$B$1:$AF$45</definedName>
    <definedName name="_xlnm.Print_Area" localSheetId="54">'53週'!$B$1:$AF$45</definedName>
    <definedName name="_xlnm.Print_Area" localSheetId="6">'5週'!$B$1:$AF$45</definedName>
    <definedName name="_xlnm.Print_Area" localSheetId="7">'6週'!$B$1:$AF$45</definedName>
    <definedName name="_xlnm.Print_Area" localSheetId="8">'7週'!$B$1:$AF$45</definedName>
    <definedName name="_xlnm.Print_Area" localSheetId="9">'8週'!$B$1:$AF$45</definedName>
    <definedName name="_xlnm.Print_Area" localSheetId="10">'9週'!$B$1:$AF$45</definedName>
    <definedName name="_xlnm.Print_Area" localSheetId="39">週38!$B$1:$AF$45</definedName>
    <definedName name="_xlnm.Print_Area" localSheetId="1">日付なし!$B$1:$AF$45</definedName>
    <definedName name="_xlnm.Print_Area" localSheetId="0">年計!$D$1:$AO$37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2" i="68" l="1"/>
  <c r="B173" i="68"/>
  <c r="B174" i="68"/>
  <c r="B357" i="68"/>
  <c r="B358" i="68"/>
  <c r="B359" i="68"/>
  <c r="B360" i="68"/>
  <c r="B361" i="68"/>
  <c r="B362" i="68"/>
  <c r="B363" i="68"/>
  <c r="B288" i="68"/>
  <c r="B289" i="68"/>
  <c r="B290" i="68"/>
  <c r="B291" i="68"/>
  <c r="B292" i="68"/>
  <c r="B293" i="68"/>
  <c r="B294" i="68"/>
  <c r="B179" i="68"/>
  <c r="B180" i="68"/>
  <c r="B181" i="68"/>
  <c r="B182" i="68"/>
  <c r="B183" i="68"/>
  <c r="B184" i="68"/>
  <c r="B200" i="68"/>
  <c r="B201" i="68"/>
  <c r="B202" i="68"/>
  <c r="B115" i="68"/>
  <c r="B116" i="68"/>
  <c r="B117" i="68"/>
  <c r="B118" i="68"/>
  <c r="B119" i="68"/>
  <c r="B120" i="68"/>
  <c r="B121" i="68"/>
  <c r="C11" i="68"/>
  <c r="C12" i="68"/>
  <c r="C13" i="68"/>
  <c r="AB1" i="69"/>
  <c r="B341" i="68"/>
  <c r="B342" i="68"/>
  <c r="B343" i="68"/>
  <c r="B344" i="68"/>
  <c r="B345" i="68"/>
  <c r="B346" i="68"/>
  <c r="B347" i="68"/>
  <c r="B348" i="68"/>
  <c r="B349" i="68"/>
  <c r="B350" i="68"/>
  <c r="B351" i="68"/>
  <c r="B352" i="68"/>
  <c r="B353" i="68"/>
  <c r="B354" i="68"/>
  <c r="B355" i="68"/>
  <c r="B356" i="68"/>
  <c r="B364" i="68"/>
  <c r="B365" i="68"/>
  <c r="B366" i="68"/>
  <c r="B367" i="68"/>
  <c r="B368" i="68"/>
  <c r="B369" i="68"/>
  <c r="B370" i="68"/>
  <c r="B371" i="68"/>
  <c r="B340" i="68"/>
  <c r="B313" i="68"/>
  <c r="B314" i="68"/>
  <c r="B315" i="68"/>
  <c r="B316" i="68"/>
  <c r="B317" i="68"/>
  <c r="B318" i="68"/>
  <c r="B319" i="68"/>
  <c r="B320" i="68"/>
  <c r="B321" i="68"/>
  <c r="B322" i="68"/>
  <c r="B323" i="68"/>
  <c r="B324" i="68"/>
  <c r="B325" i="68"/>
  <c r="B326" i="68"/>
  <c r="B327" i="68"/>
  <c r="B328" i="68"/>
  <c r="B329" i="68"/>
  <c r="B330" i="68"/>
  <c r="B331" i="68"/>
  <c r="B332" i="68"/>
  <c r="B333" i="68"/>
  <c r="B334" i="68"/>
  <c r="B335" i="68"/>
  <c r="B336" i="68"/>
  <c r="B337" i="68"/>
  <c r="B338" i="68"/>
  <c r="B339" i="68"/>
  <c r="B312" i="68"/>
  <c r="B282" i="68"/>
  <c r="B283" i="68"/>
  <c r="B284" i="68"/>
  <c r="B285" i="68"/>
  <c r="B286" i="68"/>
  <c r="B287" i="68"/>
  <c r="B295" i="68"/>
  <c r="B296" i="68"/>
  <c r="B297" i="68"/>
  <c r="B298" i="68"/>
  <c r="B299" i="68"/>
  <c r="B300" i="68"/>
  <c r="B301" i="68"/>
  <c r="B302" i="68"/>
  <c r="B303" i="68"/>
  <c r="B304" i="68"/>
  <c r="B305" i="68"/>
  <c r="B306" i="68"/>
  <c r="B307" i="68"/>
  <c r="B308" i="68"/>
  <c r="B309" i="68"/>
  <c r="B310" i="68"/>
  <c r="B311" i="68"/>
  <c r="B281" i="68"/>
  <c r="B251" i="68"/>
  <c r="B252" i="68"/>
  <c r="B253" i="68"/>
  <c r="B254" i="68"/>
  <c r="B255" i="68"/>
  <c r="B256" i="68"/>
  <c r="B257" i="68"/>
  <c r="B258" i="68"/>
  <c r="B259" i="68"/>
  <c r="B260" i="68"/>
  <c r="B261" i="68"/>
  <c r="B262" i="68"/>
  <c r="B263" i="68"/>
  <c r="B264" i="68"/>
  <c r="B265" i="68"/>
  <c r="B266" i="68"/>
  <c r="B267" i="68"/>
  <c r="B268" i="68"/>
  <c r="B269" i="68"/>
  <c r="B270" i="68"/>
  <c r="B271" i="68"/>
  <c r="B272" i="68"/>
  <c r="B273" i="68"/>
  <c r="B274" i="68"/>
  <c r="B275" i="68"/>
  <c r="B276" i="68"/>
  <c r="B277" i="68"/>
  <c r="B278" i="68"/>
  <c r="B279" i="68"/>
  <c r="B280" i="68"/>
  <c r="B250" i="68"/>
  <c r="B221" i="68"/>
  <c r="B222" i="68"/>
  <c r="B223" i="68"/>
  <c r="B224" i="68"/>
  <c r="B225" i="68"/>
  <c r="B226" i="68"/>
  <c r="B227" i="68"/>
  <c r="B228" i="68"/>
  <c r="B229" i="68"/>
  <c r="B230" i="68"/>
  <c r="B231" i="68"/>
  <c r="B232" i="68"/>
  <c r="B233" i="68"/>
  <c r="B234" i="68"/>
  <c r="B235" i="68"/>
  <c r="B236" i="68"/>
  <c r="B237" i="68"/>
  <c r="B238" i="68"/>
  <c r="B239" i="68"/>
  <c r="B240" i="68"/>
  <c r="B241" i="68"/>
  <c r="B242" i="68"/>
  <c r="B243" i="68"/>
  <c r="B244" i="68"/>
  <c r="B245" i="68"/>
  <c r="B246" i="68"/>
  <c r="B247" i="68"/>
  <c r="B248" i="68"/>
  <c r="B249" i="68"/>
  <c r="B220" i="68"/>
  <c r="B190" i="68"/>
  <c r="B191" i="68"/>
  <c r="B192" i="68"/>
  <c r="B193" i="68"/>
  <c r="B194" i="68"/>
  <c r="B195" i="68"/>
  <c r="B196" i="68"/>
  <c r="B197" i="68"/>
  <c r="B198" i="68"/>
  <c r="B199" i="68"/>
  <c r="B203" i="68"/>
  <c r="B204" i="68"/>
  <c r="B205" i="68"/>
  <c r="B206" i="68"/>
  <c r="B207" i="68"/>
  <c r="B208" i="68"/>
  <c r="B209" i="68"/>
  <c r="B210" i="68"/>
  <c r="B211" i="68"/>
  <c r="B212" i="68"/>
  <c r="B213" i="68"/>
  <c r="B214" i="68"/>
  <c r="B215" i="68"/>
  <c r="B216" i="68"/>
  <c r="B217" i="68"/>
  <c r="B218" i="68"/>
  <c r="B219" i="68"/>
  <c r="B189" i="68"/>
  <c r="B160" i="68"/>
  <c r="B161" i="68"/>
  <c r="B162" i="68"/>
  <c r="B163" i="68"/>
  <c r="B164" i="68"/>
  <c r="B165" i="68"/>
  <c r="B166" i="68"/>
  <c r="B167" i="68"/>
  <c r="B168" i="68"/>
  <c r="B169" i="68"/>
  <c r="B170" i="68"/>
  <c r="B171" i="68"/>
  <c r="B175" i="68"/>
  <c r="B176" i="68"/>
  <c r="B177" i="68"/>
  <c r="B178" i="68"/>
  <c r="B185" i="68"/>
  <c r="B186" i="68"/>
  <c r="B187" i="68"/>
  <c r="B188" i="68"/>
  <c r="B159" i="68"/>
  <c r="B129" i="68"/>
  <c r="B130" i="68"/>
  <c r="B131" i="68"/>
  <c r="B132" i="68"/>
  <c r="B133" i="68"/>
  <c r="B134" i="68"/>
  <c r="B135" i="68"/>
  <c r="B136" i="68"/>
  <c r="B137" i="68"/>
  <c r="B138" i="68"/>
  <c r="B139" i="68"/>
  <c r="B140" i="68"/>
  <c r="B141" i="68"/>
  <c r="B142" i="68"/>
  <c r="B143" i="68"/>
  <c r="B144" i="68"/>
  <c r="B145" i="68"/>
  <c r="B146" i="68"/>
  <c r="B147" i="68"/>
  <c r="B148" i="68"/>
  <c r="B149" i="68"/>
  <c r="B150" i="68"/>
  <c r="B151" i="68"/>
  <c r="B152" i="68"/>
  <c r="B153" i="68"/>
  <c r="B154" i="68"/>
  <c r="B155" i="68"/>
  <c r="B156" i="68"/>
  <c r="B157" i="68"/>
  <c r="B158" i="68"/>
  <c r="B128" i="68"/>
  <c r="B98" i="68"/>
  <c r="B99" i="68"/>
  <c r="B100" i="68"/>
  <c r="B101" i="68"/>
  <c r="B102" i="68"/>
  <c r="B103" i="68"/>
  <c r="B104" i="68"/>
  <c r="B105" i="68"/>
  <c r="B106" i="68"/>
  <c r="B107" i="68"/>
  <c r="B108" i="68"/>
  <c r="B109" i="68"/>
  <c r="B110" i="68"/>
  <c r="B111" i="68"/>
  <c r="B112" i="68"/>
  <c r="B113" i="68"/>
  <c r="B114" i="68"/>
  <c r="B122" i="68"/>
  <c r="B123" i="68"/>
  <c r="B124" i="68"/>
  <c r="B125" i="68"/>
  <c r="B126" i="68"/>
  <c r="B127" i="68"/>
  <c r="B97" i="68"/>
  <c r="B68" i="68"/>
  <c r="B69" i="68"/>
  <c r="B70" i="68"/>
  <c r="B71" i="68"/>
  <c r="B72" i="68"/>
  <c r="B73" i="68"/>
  <c r="B74" i="68"/>
  <c r="B75" i="68"/>
  <c r="B76" i="68"/>
  <c r="B77" i="68"/>
  <c r="B78" i="68"/>
  <c r="B79" i="68"/>
  <c r="B80" i="68"/>
  <c r="B81" i="68"/>
  <c r="B82" i="68"/>
  <c r="B83" i="68"/>
  <c r="B84" i="68"/>
  <c r="B85" i="68"/>
  <c r="B86" i="68"/>
  <c r="B87" i="68"/>
  <c r="B88" i="68"/>
  <c r="B89" i="68"/>
  <c r="B90" i="68"/>
  <c r="B91" i="68"/>
  <c r="B92" i="68"/>
  <c r="B93" i="68"/>
  <c r="B94" i="68"/>
  <c r="B95" i="68"/>
  <c r="B96" i="68"/>
  <c r="B67" i="68"/>
  <c r="B37" i="68"/>
  <c r="B38" i="68"/>
  <c r="B39" i="68"/>
  <c r="B40" i="68"/>
  <c r="B41" i="68"/>
  <c r="B42" i="68"/>
  <c r="B43" i="68"/>
  <c r="B44" i="68"/>
  <c r="B45" i="68"/>
  <c r="B46" i="68"/>
  <c r="B47" i="68"/>
  <c r="B48" i="68"/>
  <c r="B49" i="68"/>
  <c r="B50" i="68"/>
  <c r="B51" i="68"/>
  <c r="B52" i="68"/>
  <c r="B53" i="68"/>
  <c r="B54" i="68"/>
  <c r="B55" i="68"/>
  <c r="B56" i="68"/>
  <c r="B57" i="68"/>
  <c r="B58" i="68"/>
  <c r="B59" i="68"/>
  <c r="B60" i="68"/>
  <c r="B61" i="68"/>
  <c r="B62" i="68"/>
  <c r="B63" i="68"/>
  <c r="B64" i="68"/>
  <c r="B65" i="68"/>
  <c r="B66" i="68"/>
  <c r="B36" i="68"/>
  <c r="B14" i="68"/>
  <c r="B15" i="68"/>
  <c r="B16" i="68"/>
  <c r="B17" i="68"/>
  <c r="B18" i="68"/>
  <c r="B19" i="68"/>
  <c r="B20" i="68"/>
  <c r="B21" i="68"/>
  <c r="B22" i="68"/>
  <c r="B23" i="68"/>
  <c r="B24" i="68"/>
  <c r="B25" i="68"/>
  <c r="B26" i="68"/>
  <c r="B27" i="68"/>
  <c r="B28" i="68"/>
  <c r="B29" i="68"/>
  <c r="B30" i="68"/>
  <c r="B31" i="68"/>
  <c r="B32" i="68"/>
  <c r="B33" i="68"/>
  <c r="B34" i="68"/>
  <c r="B35" i="68"/>
  <c r="B7" i="68"/>
  <c r="B8" i="68"/>
  <c r="B9" i="68"/>
  <c r="B10" i="68"/>
  <c r="B11" i="68"/>
  <c r="B12" i="68"/>
  <c r="B13" i="68"/>
  <c r="C7" i="68"/>
  <c r="C8" i="68"/>
  <c r="C9" i="68"/>
  <c r="C10" i="68"/>
  <c r="B6" i="68"/>
  <c r="AE1" i="17" a="1"/>
  <c r="AE1" i="17" s="1"/>
  <c r="AE1" i="18" a="1"/>
  <c r="AE1" i="18" s="1"/>
  <c r="AE1" i="19" a="1"/>
  <c r="AE1" i="19" s="1"/>
  <c r="AE1" i="20" a="1"/>
  <c r="AE1" i="20" s="1"/>
  <c r="AE1" i="21" a="1"/>
  <c r="AE1" i="21" s="1"/>
  <c r="AE1" i="22" a="1"/>
  <c r="AE1" i="22" s="1"/>
  <c r="AE1" i="23" a="1"/>
  <c r="AE1" i="23" s="1"/>
  <c r="AE1" i="24" a="1"/>
  <c r="AE1" i="24" s="1"/>
  <c r="AE1" i="25" a="1"/>
  <c r="AE1" i="25" s="1"/>
  <c r="AE1" i="26" a="1"/>
  <c r="AE1" i="26" s="1"/>
  <c r="AE1" i="27" a="1"/>
  <c r="AE1" i="27" s="1"/>
  <c r="AE1" i="28" a="1"/>
  <c r="AE1" i="28" s="1"/>
  <c r="AE1" i="29" a="1"/>
  <c r="AE1" i="29" s="1"/>
  <c r="AE1" i="30" a="1"/>
  <c r="AE1" i="30" s="1"/>
  <c r="AE1" i="31" a="1"/>
  <c r="AE1" i="31" s="1"/>
  <c r="AE1" i="32" a="1"/>
  <c r="AE1" i="32" s="1"/>
  <c r="AE1" i="33" a="1"/>
  <c r="AE1" i="33" s="1"/>
  <c r="AE1" i="34" a="1"/>
  <c r="AE1" i="34" s="1"/>
  <c r="AE1" i="35" a="1"/>
  <c r="AE1" i="35" s="1"/>
  <c r="AE1" i="36" a="1"/>
  <c r="AE1" i="36" s="1"/>
  <c r="AE1" i="37" a="1"/>
  <c r="AE1" i="37" s="1"/>
  <c r="AE1" i="38" a="1"/>
  <c r="AE1" i="38" s="1"/>
  <c r="AE1" i="39" a="1"/>
  <c r="AE1" i="39" s="1"/>
  <c r="AE1" i="40" a="1"/>
  <c r="AE1" i="40" s="1"/>
  <c r="AE1" i="41" a="1"/>
  <c r="AE1" i="41" s="1"/>
  <c r="AE1" i="42" a="1"/>
  <c r="AE1" i="42" s="1"/>
  <c r="AE1" i="43" a="1"/>
  <c r="AE1" i="43" s="1"/>
  <c r="AE1" i="44" a="1"/>
  <c r="AE1" i="44" s="1"/>
  <c r="AE1" i="45" a="1"/>
  <c r="AE1" i="45" s="1"/>
  <c r="AE1" i="46" a="1"/>
  <c r="AE1" i="46" s="1"/>
  <c r="AE1" i="47" a="1"/>
  <c r="AE1" i="47" s="1"/>
  <c r="AE1" i="48" a="1"/>
  <c r="AE1" i="48" s="1"/>
  <c r="AE1" i="49" a="1"/>
  <c r="AE1" i="49" s="1"/>
  <c r="AE1" i="50" a="1"/>
  <c r="AE1" i="50" s="1"/>
  <c r="AE1" i="51" a="1"/>
  <c r="AE1" i="51" s="1"/>
  <c r="AE1" i="52" a="1"/>
  <c r="AE1" i="52" s="1"/>
  <c r="AE1" i="53" a="1"/>
  <c r="AE1" i="53" s="1"/>
  <c r="AE1" i="54" a="1"/>
  <c r="AE1" i="54" s="1"/>
  <c r="AE1" i="55" a="1"/>
  <c r="AE1" i="55" s="1"/>
  <c r="AE1" i="56" a="1"/>
  <c r="AE1" i="56" s="1"/>
  <c r="AE1" i="57" a="1"/>
  <c r="AE1" i="57" s="1"/>
  <c r="AE1" i="58" a="1"/>
  <c r="AE1" i="58" s="1"/>
  <c r="AE1" i="59" a="1"/>
  <c r="AE1" i="59" s="1"/>
  <c r="AE1" i="60" a="1"/>
  <c r="AE1" i="60" s="1"/>
  <c r="AE1" i="61" a="1"/>
  <c r="AE1" i="61" s="1"/>
  <c r="AE1" i="62" a="1"/>
  <c r="AE1" i="62" s="1"/>
  <c r="AE1" i="63" a="1"/>
  <c r="AE1" i="63" s="1"/>
  <c r="AE1" i="64" a="1"/>
  <c r="AE1" i="64" s="1"/>
  <c r="AE1" i="65" a="1"/>
  <c r="AE1" i="65" s="1"/>
  <c r="AE1" i="66" a="1"/>
  <c r="AE1" i="66" s="1"/>
  <c r="AE1" i="67" a="1"/>
  <c r="AE1" i="67" s="1"/>
  <c r="AE1" i="16" a="1"/>
  <c r="AE1" i="16" s="1"/>
  <c r="AE1" i="3" a="1"/>
  <c r="AE1" i="3" s="1"/>
  <c r="AB1" i="3"/>
  <c r="AB1" i="16"/>
  <c r="AB1" i="17"/>
  <c r="AB1" i="18"/>
  <c r="AB1" i="19"/>
  <c r="AB1" i="20"/>
  <c r="AB1" i="21"/>
  <c r="AB1" i="22"/>
  <c r="AB1" i="23"/>
  <c r="AB1" i="24"/>
  <c r="AB1" i="25"/>
  <c r="AB1" i="26"/>
  <c r="AB1" i="27"/>
  <c r="AB1" i="28"/>
  <c r="AB1" i="29"/>
  <c r="AB1" i="30"/>
  <c r="AB1" i="31"/>
  <c r="AB1" i="32"/>
  <c r="AB1" i="33"/>
  <c r="AB1" i="34"/>
  <c r="AB1" i="35"/>
  <c r="AB1" i="36"/>
  <c r="AB1" i="37"/>
  <c r="AB1" i="38"/>
  <c r="AB1" i="39"/>
  <c r="AB1" i="40"/>
  <c r="AB1" i="41"/>
  <c r="AB1" i="42"/>
  <c r="AB1" i="43"/>
  <c r="AB1" i="44"/>
  <c r="AB1" i="45"/>
  <c r="AB1" i="46"/>
  <c r="AB1" i="47"/>
  <c r="AB1" i="48"/>
  <c r="AB1" i="49"/>
  <c r="AB1" i="50"/>
  <c r="AB1" i="51"/>
  <c r="AB1" i="52"/>
  <c r="AB1" i="53"/>
  <c r="AB1" i="55"/>
  <c r="AB1" i="56"/>
  <c r="AB1" i="57"/>
  <c r="AB1" i="58"/>
  <c r="AB1" i="59"/>
  <c r="AB1" i="60"/>
  <c r="AB1" i="61"/>
  <c r="AB1" i="62"/>
  <c r="AB1" i="63"/>
  <c r="AB1" i="64"/>
  <c r="AB1" i="65"/>
  <c r="AB1" i="66"/>
  <c r="AB1" i="67"/>
  <c r="AB1" i="54"/>
  <c r="E6" i="68"/>
  <c r="C6" i="68"/>
  <c r="C371" i="68"/>
  <c r="C370" i="68"/>
  <c r="C369" i="68"/>
  <c r="C368" i="68"/>
  <c r="C367" i="68"/>
  <c r="C366" i="68"/>
  <c r="C365" i="68"/>
  <c r="C364" i="68"/>
  <c r="C363" i="68"/>
  <c r="C362" i="68"/>
  <c r="C361" i="68"/>
  <c r="C360" i="68"/>
  <c r="C359" i="68"/>
  <c r="C358" i="68"/>
  <c r="C357" i="68"/>
  <c r="C356" i="68"/>
  <c r="C355" i="68"/>
  <c r="C354" i="68"/>
  <c r="C353" i="68"/>
  <c r="C352" i="68"/>
  <c r="C351" i="68"/>
  <c r="C350" i="68"/>
  <c r="C349" i="68"/>
  <c r="C348" i="68"/>
  <c r="C347" i="68"/>
  <c r="C346" i="68"/>
  <c r="C345" i="68"/>
  <c r="C344" i="68"/>
  <c r="C343" i="68"/>
  <c r="C342" i="68"/>
  <c r="C341" i="68"/>
  <c r="C340" i="68"/>
  <c r="C339" i="68"/>
  <c r="C338" i="68"/>
  <c r="C337" i="68"/>
  <c r="C336" i="68"/>
  <c r="C335" i="68"/>
  <c r="C334" i="68"/>
  <c r="C333" i="68"/>
  <c r="C332" i="68"/>
  <c r="C331" i="68"/>
  <c r="C330" i="68"/>
  <c r="C329" i="68"/>
  <c r="C328" i="68"/>
  <c r="C327" i="68"/>
  <c r="C326" i="68"/>
  <c r="C325" i="68"/>
  <c r="C324" i="68"/>
  <c r="C323" i="68"/>
  <c r="C322" i="68"/>
  <c r="C321" i="68"/>
  <c r="C320" i="68"/>
  <c r="C319" i="68"/>
  <c r="C318" i="68"/>
  <c r="C317" i="68"/>
  <c r="C316" i="68"/>
  <c r="C315" i="68"/>
  <c r="C314" i="68"/>
  <c r="C313" i="68"/>
  <c r="C312" i="68"/>
  <c r="C311" i="68"/>
  <c r="C310" i="68"/>
  <c r="C309" i="68"/>
  <c r="C308" i="68"/>
  <c r="C307" i="68"/>
  <c r="C306" i="68"/>
  <c r="C305" i="68"/>
  <c r="C304" i="68"/>
  <c r="C303" i="68"/>
  <c r="C302" i="68"/>
  <c r="C301" i="68"/>
  <c r="C300" i="68"/>
  <c r="C299" i="68"/>
  <c r="C298" i="68"/>
  <c r="C297" i="68"/>
  <c r="C296" i="68"/>
  <c r="C295" i="68"/>
  <c r="C294" i="68"/>
  <c r="C293" i="68"/>
  <c r="C292" i="68"/>
  <c r="C291" i="68"/>
  <c r="C290" i="68"/>
  <c r="C289" i="68"/>
  <c r="C288" i="68"/>
  <c r="C287" i="68"/>
  <c r="C286" i="68"/>
  <c r="C285" i="68"/>
  <c r="C284" i="68"/>
  <c r="C283" i="68"/>
  <c r="C282" i="68"/>
  <c r="C281" i="68"/>
  <c r="C280" i="68"/>
  <c r="C279" i="68"/>
  <c r="C278" i="68"/>
  <c r="C277" i="68"/>
  <c r="C276" i="68"/>
  <c r="C275" i="68"/>
  <c r="C274" i="68"/>
  <c r="C273" i="68"/>
  <c r="C272" i="68"/>
  <c r="C271" i="68"/>
  <c r="C270" i="68"/>
  <c r="C269" i="68"/>
  <c r="C268" i="68"/>
  <c r="C267" i="68"/>
  <c r="C266" i="68"/>
  <c r="C265" i="68"/>
  <c r="C264" i="68"/>
  <c r="C263" i="68"/>
  <c r="C262" i="68"/>
  <c r="C261" i="68"/>
  <c r="C260" i="68"/>
  <c r="C259" i="68"/>
  <c r="C258" i="68"/>
  <c r="C257" i="68"/>
  <c r="C256" i="68"/>
  <c r="C255" i="68"/>
  <c r="C254" i="68"/>
  <c r="C253" i="68"/>
  <c r="C252" i="68"/>
  <c r="C251" i="68"/>
  <c r="C250" i="68"/>
  <c r="C249" i="68"/>
  <c r="C248" i="68"/>
  <c r="C247" i="68"/>
  <c r="C246" i="68"/>
  <c r="C245" i="68"/>
  <c r="C244" i="68"/>
  <c r="C243" i="68"/>
  <c r="C242" i="68"/>
  <c r="C241" i="68"/>
  <c r="C240" i="68"/>
  <c r="C239" i="68"/>
  <c r="C238" i="68"/>
  <c r="C237" i="68"/>
  <c r="C236" i="68"/>
  <c r="C235" i="68"/>
  <c r="C234" i="68"/>
  <c r="C233" i="68"/>
  <c r="C232" i="68"/>
  <c r="C231" i="68"/>
  <c r="C230" i="68"/>
  <c r="C229" i="68"/>
  <c r="C228" i="68"/>
  <c r="C227" i="68"/>
  <c r="C226" i="68"/>
  <c r="C225" i="68"/>
  <c r="C224" i="68"/>
  <c r="C223" i="68"/>
  <c r="C222" i="68"/>
  <c r="C221" i="68"/>
  <c r="C220" i="68"/>
  <c r="C219" i="68"/>
  <c r="C218" i="68"/>
  <c r="C217" i="68"/>
  <c r="C216" i="68"/>
  <c r="C215" i="68"/>
  <c r="C214" i="68"/>
  <c r="C213" i="68"/>
  <c r="C212" i="68"/>
  <c r="C211" i="68"/>
  <c r="C210" i="68"/>
  <c r="C209" i="68"/>
  <c r="C208" i="68"/>
  <c r="C207" i="68"/>
  <c r="C206" i="68"/>
  <c r="C205" i="68"/>
  <c r="C204" i="68"/>
  <c r="C203" i="68"/>
  <c r="C202" i="68"/>
  <c r="C201" i="68"/>
  <c r="C200" i="68"/>
  <c r="C199" i="68"/>
  <c r="C198" i="68"/>
  <c r="C197" i="68"/>
  <c r="C196" i="68"/>
  <c r="C195" i="68"/>
  <c r="C194" i="68"/>
  <c r="C193" i="68"/>
  <c r="C192" i="68"/>
  <c r="C191" i="68"/>
  <c r="C190" i="68"/>
  <c r="C189" i="68"/>
  <c r="C188" i="68"/>
  <c r="C187" i="68"/>
  <c r="C186" i="68"/>
  <c r="C185" i="68"/>
  <c r="C184" i="68"/>
  <c r="C183" i="68"/>
  <c r="C182" i="68"/>
  <c r="C181" i="68"/>
  <c r="C180" i="68"/>
  <c r="C179" i="68"/>
  <c r="C178" i="68"/>
  <c r="C177" i="68"/>
  <c r="C176" i="68"/>
  <c r="C175" i="68"/>
  <c r="C174" i="68"/>
  <c r="C173" i="68"/>
  <c r="C172" i="68"/>
  <c r="C171" i="68"/>
  <c r="C170" i="68"/>
  <c r="C169" i="68"/>
  <c r="C168" i="68"/>
  <c r="C167" i="68"/>
  <c r="C166" i="68"/>
  <c r="C165" i="68"/>
  <c r="C164" i="68"/>
  <c r="C163" i="68"/>
  <c r="C162" i="68"/>
  <c r="C161" i="68"/>
  <c r="C160" i="68"/>
  <c r="C159" i="68"/>
  <c r="C158" i="68"/>
  <c r="C157" i="68"/>
  <c r="C156" i="68"/>
  <c r="C155" i="68"/>
  <c r="C154" i="68"/>
  <c r="C153" i="68"/>
  <c r="C152" i="68"/>
  <c r="C151" i="68"/>
  <c r="C150" i="68"/>
  <c r="C149" i="68"/>
  <c r="C148" i="68"/>
  <c r="C147" i="68"/>
  <c r="C146" i="68"/>
  <c r="C145" i="68"/>
  <c r="C144" i="68"/>
  <c r="C143" i="68"/>
  <c r="C142" i="68"/>
  <c r="C141" i="68"/>
  <c r="C140" i="68"/>
  <c r="C139" i="68"/>
  <c r="C138" i="68"/>
  <c r="C137" i="68"/>
  <c r="C136" i="68"/>
  <c r="C135" i="68"/>
  <c r="C134" i="68"/>
  <c r="C133" i="68"/>
  <c r="C132" i="68"/>
  <c r="C131" i="68"/>
  <c r="C130" i="68"/>
  <c r="C129" i="68"/>
  <c r="C128" i="68"/>
  <c r="C127" i="68"/>
  <c r="C126" i="68"/>
  <c r="C125" i="68"/>
  <c r="C124" i="68"/>
  <c r="C123" i="68"/>
  <c r="C122" i="68"/>
  <c r="C121" i="68"/>
  <c r="C120" i="68"/>
  <c r="C119" i="68"/>
  <c r="C118" i="68"/>
  <c r="C117" i="68"/>
  <c r="C116" i="68"/>
  <c r="C115" i="68"/>
  <c r="C114" i="68"/>
  <c r="C113" i="68"/>
  <c r="C112" i="68"/>
  <c r="C111" i="68"/>
  <c r="C110" i="68"/>
  <c r="C109" i="68"/>
  <c r="C108" i="68"/>
  <c r="C107" i="68"/>
  <c r="C106" i="68"/>
  <c r="C105" i="68"/>
  <c r="C104" i="68"/>
  <c r="C103" i="68"/>
  <c r="C102" i="68"/>
  <c r="C101" i="68"/>
  <c r="C100" i="68"/>
  <c r="C99" i="68"/>
  <c r="C98" i="68"/>
  <c r="C97" i="68"/>
  <c r="C96" i="68"/>
  <c r="C95" i="68"/>
  <c r="C94" i="68"/>
  <c r="C93" i="68"/>
  <c r="C92" i="68"/>
  <c r="C91" i="68"/>
  <c r="C90" i="68"/>
  <c r="C89" i="68"/>
  <c r="C88" i="68"/>
  <c r="C87" i="68"/>
  <c r="C86" i="68"/>
  <c r="C85" i="68"/>
  <c r="C84" i="68"/>
  <c r="C83" i="68"/>
  <c r="C82" i="68"/>
  <c r="C81" i="68"/>
  <c r="C80" i="68"/>
  <c r="C79" i="68"/>
  <c r="C78" i="68"/>
  <c r="C77" i="68"/>
  <c r="C76" i="68"/>
  <c r="C75" i="68"/>
  <c r="C74" i="68"/>
  <c r="C73" i="68"/>
  <c r="C72" i="68"/>
  <c r="C71" i="68"/>
  <c r="C70" i="68"/>
  <c r="C69" i="68"/>
  <c r="C68" i="68"/>
  <c r="C67" i="68"/>
  <c r="C66" i="68"/>
  <c r="C65" i="68"/>
  <c r="C64" i="68"/>
  <c r="C63" i="68"/>
  <c r="C62" i="68"/>
  <c r="C61" i="68"/>
  <c r="C60" i="68"/>
  <c r="C59" i="68"/>
  <c r="C58" i="68"/>
  <c r="C57" i="68"/>
  <c r="C56" i="68"/>
  <c r="C55" i="68"/>
  <c r="C54" i="68"/>
  <c r="C53" i="68"/>
  <c r="C52" i="68"/>
  <c r="C51" i="68"/>
  <c r="C50" i="68"/>
  <c r="C49" i="68"/>
  <c r="C48" i="68"/>
  <c r="C47" i="68"/>
  <c r="C46" i="68"/>
  <c r="C45" i="68"/>
  <c r="C44" i="68"/>
  <c r="C43" i="68"/>
  <c r="C42" i="68"/>
  <c r="C41" i="68"/>
  <c r="C40" i="68"/>
  <c r="C39" i="68"/>
  <c r="C38" i="68"/>
  <c r="C37" i="68"/>
  <c r="C36" i="68"/>
  <c r="C35" i="68"/>
  <c r="C34" i="68"/>
  <c r="C33" i="68"/>
  <c r="C32" i="68"/>
  <c r="C31" i="68"/>
  <c r="C30" i="68"/>
  <c r="C29" i="68"/>
  <c r="C28" i="68"/>
  <c r="C27" i="68"/>
  <c r="C26" i="68"/>
  <c r="C25" i="68"/>
  <c r="C24" i="68"/>
  <c r="C23" i="68"/>
  <c r="C22" i="68"/>
  <c r="C21" i="68"/>
  <c r="C20" i="68"/>
  <c r="C19" i="68"/>
  <c r="C18" i="68"/>
  <c r="C17" i="68"/>
  <c r="C16" i="68"/>
  <c r="C15" i="68"/>
  <c r="C14" i="68"/>
  <c r="A6" i="68" l="1"/>
  <c r="A7" i="68" l="1"/>
  <c r="A8" i="68" s="1"/>
  <c r="A9" i="68" s="1"/>
  <c r="A10" i="68" s="1"/>
  <c r="A11" i="68" s="1"/>
  <c r="A12" i="68" s="1"/>
  <c r="A13" i="68" s="1"/>
  <c r="A14" i="68" s="1"/>
  <c r="A15" i="68" s="1"/>
  <c r="A16" i="68" s="1"/>
  <c r="A17" i="68" s="1"/>
  <c r="A18" i="68" s="1"/>
  <c r="A19" i="68" s="1"/>
  <c r="A20" i="68" s="1"/>
  <c r="A21" i="68" s="1"/>
  <c r="A22" i="68" s="1"/>
  <c r="A23" i="68" s="1"/>
  <c r="A24" i="68" s="1"/>
  <c r="A25" i="68" s="1"/>
  <c r="A26" i="68" s="1"/>
  <c r="A27" i="68" s="1"/>
  <c r="A28" i="68" s="1"/>
  <c r="A29" i="68" s="1"/>
  <c r="A30" i="68" s="1"/>
  <c r="A31" i="68" s="1"/>
  <c r="A32" i="68" s="1"/>
  <c r="A33" i="68" s="1"/>
  <c r="A34" i="68" s="1"/>
  <c r="A35" i="68" s="1"/>
  <c r="A36" i="68" s="1"/>
  <c r="A37" i="68" s="1"/>
  <c r="A38" i="68" s="1"/>
  <c r="A39" i="68" s="1"/>
  <c r="A40" i="68" s="1"/>
  <c r="A41" i="68" s="1"/>
  <c r="A42" i="68" s="1"/>
  <c r="A43" i="68" s="1"/>
  <c r="A44" i="68" s="1"/>
  <c r="A45" i="68" s="1"/>
  <c r="A46" i="68" s="1"/>
  <c r="A47" i="68" s="1"/>
  <c r="A48" i="68" s="1"/>
  <c r="A49" i="68" s="1"/>
  <c r="A50" i="68" s="1"/>
  <c r="A51" i="68" s="1"/>
  <c r="A52" i="68" s="1"/>
  <c r="A53" i="68" s="1"/>
  <c r="A54" i="68" s="1"/>
  <c r="A55" i="68" s="1"/>
  <c r="A56" i="68" s="1"/>
  <c r="A57" i="68" s="1"/>
  <c r="A58" i="68" s="1"/>
  <c r="A59" i="68" s="1"/>
  <c r="A60" i="68" s="1"/>
  <c r="A61" i="68" s="1"/>
  <c r="A62" i="68" s="1"/>
  <c r="A63" i="68" s="1"/>
  <c r="A64" i="68" s="1"/>
  <c r="A65" i="68" s="1"/>
  <c r="A66" i="68" s="1"/>
  <c r="A67" i="68" s="1"/>
  <c r="A68" i="68" s="1"/>
  <c r="A69" i="68" s="1"/>
  <c r="A70" i="68" s="1"/>
  <c r="A71" i="68" s="1"/>
  <c r="A72" i="68" s="1"/>
  <c r="A73" i="68" s="1"/>
  <c r="A74" i="68" s="1"/>
  <c r="A75" i="68" s="1"/>
  <c r="A76" i="68" s="1"/>
  <c r="A77" i="68" s="1"/>
  <c r="A78" i="68" s="1"/>
  <c r="A79" i="68" s="1"/>
  <c r="A80" i="68" s="1"/>
  <c r="A81" i="68" s="1"/>
  <c r="A82" i="68" s="1"/>
  <c r="A83" i="68" s="1"/>
  <c r="A84"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A110" i="68" s="1"/>
  <c r="A111" i="68" s="1"/>
  <c r="A112" i="68" s="1"/>
  <c r="A113" i="68" s="1"/>
  <c r="A114" i="68" s="1"/>
  <c r="A115" i="68" s="1"/>
  <c r="A116" i="68" s="1"/>
  <c r="A117" i="68" s="1"/>
  <c r="A118" i="68" s="1"/>
  <c r="A119" i="68" s="1"/>
  <c r="A120" i="68" s="1"/>
  <c r="A121" i="68" s="1"/>
  <c r="A122" i="68" s="1"/>
  <c r="A123" i="68" s="1"/>
  <c r="A124" i="68" s="1"/>
  <c r="A125" i="68" s="1"/>
  <c r="A126" i="68" s="1"/>
  <c r="A127" i="68" s="1"/>
  <c r="A128" i="68" s="1"/>
  <c r="A129" i="68" s="1"/>
  <c r="A130" i="68" s="1"/>
  <c r="A131" i="68" s="1"/>
  <c r="A132" i="68" s="1"/>
  <c r="A133" i="68" s="1"/>
  <c r="A134" i="68" s="1"/>
  <c r="A135" i="68" s="1"/>
  <c r="A136" i="68" s="1"/>
  <c r="A137" i="68" s="1"/>
  <c r="A138" i="68" s="1"/>
  <c r="A139" i="68" s="1"/>
  <c r="A140" i="68" s="1"/>
  <c r="A141" i="68" s="1"/>
  <c r="A142" i="68" s="1"/>
  <c r="A143" i="68" s="1"/>
  <c r="A144" i="68" s="1"/>
  <c r="A145" i="68" s="1"/>
  <c r="A146" i="68" s="1"/>
  <c r="A147" i="68" s="1"/>
  <c r="A148" i="68" s="1"/>
  <c r="A149" i="68" s="1"/>
  <c r="A150" i="68" s="1"/>
  <c r="A151" i="68" s="1"/>
  <c r="A152" i="68" s="1"/>
  <c r="A153" i="68" s="1"/>
  <c r="A154" i="68" s="1"/>
  <c r="A155" i="68" s="1"/>
  <c r="A156" i="68" s="1"/>
  <c r="A157" i="68" s="1"/>
  <c r="A158" i="68" s="1"/>
  <c r="A159" i="68" s="1"/>
  <c r="A160" i="68" s="1"/>
  <c r="A161" i="68" s="1"/>
  <c r="A162" i="68" s="1"/>
  <c r="A163" i="68" s="1"/>
  <c r="A164" i="68" s="1"/>
  <c r="A165" i="68" s="1"/>
  <c r="A166" i="68" s="1"/>
  <c r="A167" i="68" s="1"/>
  <c r="A168" i="68" s="1"/>
  <c r="A169" i="68" s="1"/>
  <c r="A170" i="68" s="1"/>
  <c r="A171" i="68" s="1"/>
  <c r="A172" i="68" s="1"/>
  <c r="A173" i="68" s="1"/>
  <c r="A174" i="68" s="1"/>
  <c r="A175" i="68" s="1"/>
  <c r="A176" i="68" s="1"/>
  <c r="A177" i="68" s="1"/>
  <c r="A178" i="68" s="1"/>
  <c r="A179" i="68" s="1"/>
  <c r="A180" i="68" s="1"/>
  <c r="A181" i="68" s="1"/>
  <c r="A182" i="68" s="1"/>
  <c r="A183" i="68" s="1"/>
  <c r="A184" i="68" s="1"/>
  <c r="A185" i="68" s="1"/>
  <c r="A186" i="68" s="1"/>
  <c r="A187" i="68" s="1"/>
  <c r="A188" i="68" s="1"/>
  <c r="A189" i="68" s="1"/>
  <c r="A190" i="68" s="1"/>
  <c r="A191" i="68" s="1"/>
  <c r="A192" i="68" s="1"/>
  <c r="A193" i="68" s="1"/>
  <c r="A194" i="68" s="1"/>
  <c r="A195" i="68" s="1"/>
  <c r="A196" i="68" s="1"/>
  <c r="A197" i="68" s="1"/>
  <c r="A198" i="68" s="1"/>
  <c r="A199" i="68" s="1"/>
  <c r="A200" i="68" s="1"/>
  <c r="A201" i="68" s="1"/>
  <c r="A202" i="68" s="1"/>
  <c r="A203" i="68" s="1"/>
  <c r="A204" i="68" s="1"/>
  <c r="A205" i="68" s="1"/>
  <c r="A206" i="68" s="1"/>
  <c r="A207" i="68" s="1"/>
  <c r="A208" i="68" s="1"/>
  <c r="A209" i="68" s="1"/>
  <c r="A210" i="68" s="1"/>
  <c r="A211" i="68" s="1"/>
  <c r="A212" i="68" s="1"/>
  <c r="A213" i="68" s="1"/>
  <c r="A214" i="68" s="1"/>
  <c r="A215" i="68" s="1"/>
  <c r="A216" i="68" s="1"/>
  <c r="A217" i="68" s="1"/>
  <c r="A218" i="68" s="1"/>
  <c r="A219" i="68" s="1"/>
  <c r="A220" i="68" s="1"/>
  <c r="A221" i="68" s="1"/>
  <c r="A222" i="68" s="1"/>
  <c r="A223" i="68" s="1"/>
  <c r="A224" i="68" s="1"/>
  <c r="A225" i="68" s="1"/>
  <c r="A226" i="68" s="1"/>
  <c r="A227" i="68" s="1"/>
  <c r="A228" i="68" s="1"/>
  <c r="A229" i="68" s="1"/>
  <c r="A230" i="68" s="1"/>
  <c r="A231" i="68" s="1"/>
  <c r="A232" i="68" s="1"/>
  <c r="A233" i="68" s="1"/>
  <c r="A234" i="68" s="1"/>
  <c r="A235" i="68" s="1"/>
  <c r="A236" i="68" s="1"/>
  <c r="A237" i="68" s="1"/>
  <c r="A238" i="68" s="1"/>
  <c r="A239" i="68" s="1"/>
  <c r="A240" i="68" s="1"/>
  <c r="A241" i="68" s="1"/>
  <c r="A242" i="68" s="1"/>
  <c r="A243" i="68" s="1"/>
  <c r="A244" i="68" s="1"/>
  <c r="A245" i="68" s="1"/>
  <c r="A246" i="68" s="1"/>
  <c r="A247" i="68" s="1"/>
  <c r="A248" i="68" s="1"/>
  <c r="A249" i="68" s="1"/>
  <c r="A250" i="68" s="1"/>
  <c r="A251" i="68" s="1"/>
  <c r="A252" i="68" s="1"/>
  <c r="A253" i="68" s="1"/>
  <c r="A254" i="68" s="1"/>
  <c r="A255" i="68" s="1"/>
  <c r="A256" i="68" s="1"/>
  <c r="A257" i="68" s="1"/>
  <c r="A258" i="68" s="1"/>
  <c r="A259" i="68" s="1"/>
  <c r="A260" i="68" s="1"/>
  <c r="A261" i="68" s="1"/>
  <c r="A262" i="68" s="1"/>
  <c r="A263" i="68" s="1"/>
  <c r="A264" i="68" s="1"/>
  <c r="A265" i="68" s="1"/>
  <c r="A266" i="68" s="1"/>
  <c r="A267" i="68" s="1"/>
  <c r="A268" i="68" s="1"/>
  <c r="A269" i="68" s="1"/>
  <c r="A270" i="68" s="1"/>
  <c r="A271" i="68" s="1"/>
  <c r="A272" i="68" s="1"/>
  <c r="A273" i="68" s="1"/>
  <c r="A274" i="68" s="1"/>
  <c r="A275" i="68" s="1"/>
  <c r="A276" i="68" s="1"/>
  <c r="A277" i="68" s="1"/>
  <c r="A278" i="68" s="1"/>
  <c r="A279" i="68" s="1"/>
  <c r="A280" i="68" s="1"/>
  <c r="A281" i="68" s="1"/>
  <c r="A282" i="68" s="1"/>
  <c r="A283" i="68" s="1"/>
  <c r="A284" i="68" s="1"/>
  <c r="A285" i="68" s="1"/>
  <c r="A286" i="68" s="1"/>
  <c r="A287" i="68" s="1"/>
  <c r="A288" i="68" s="1"/>
  <c r="A289" i="68" s="1"/>
  <c r="A290" i="68" s="1"/>
  <c r="A291" i="68" s="1"/>
  <c r="A292" i="68" s="1"/>
  <c r="A293" i="68" s="1"/>
  <c r="A294" i="68" s="1"/>
  <c r="A295" i="68" s="1"/>
  <c r="A296" i="68" s="1"/>
  <c r="A297" i="68" s="1"/>
  <c r="A298" i="68" s="1"/>
  <c r="A299" i="68" s="1"/>
  <c r="A300" i="68" s="1"/>
  <c r="A301" i="68" s="1"/>
  <c r="A302" i="68" s="1"/>
  <c r="A303" i="68" s="1"/>
  <c r="A304" i="68" s="1"/>
  <c r="A305" i="68" s="1"/>
  <c r="A306" i="68" s="1"/>
  <c r="A307" i="68" s="1"/>
  <c r="A308" i="68" s="1"/>
  <c r="A309" i="68" s="1"/>
  <c r="A310" i="68" s="1"/>
  <c r="A311" i="68" s="1"/>
  <c r="A312" i="68" s="1"/>
  <c r="A313" i="68" s="1"/>
  <c r="A314" i="68" s="1"/>
  <c r="A315" i="68" s="1"/>
  <c r="A316" i="68" s="1"/>
  <c r="A317" i="68" s="1"/>
  <c r="A318" i="68" s="1"/>
  <c r="A319" i="68" s="1"/>
  <c r="A320" i="68" s="1"/>
  <c r="A321" i="68" s="1"/>
  <c r="A322" i="68" s="1"/>
  <c r="A323" i="68" s="1"/>
  <c r="A324" i="68" s="1"/>
  <c r="A325" i="68" s="1"/>
  <c r="A326" i="68" s="1"/>
  <c r="A327" i="68" s="1"/>
  <c r="A328" i="68" s="1"/>
  <c r="A329" i="68" s="1"/>
  <c r="A330" i="68" s="1"/>
  <c r="A331" i="68" s="1"/>
  <c r="A332" i="68" s="1"/>
  <c r="A333" i="68" s="1"/>
  <c r="A334" i="68" s="1"/>
  <c r="A335" i="68" s="1"/>
  <c r="A336" i="68" s="1"/>
  <c r="A337" i="68" s="1"/>
  <c r="A338" i="68" s="1"/>
  <c r="A339" i="68" s="1"/>
  <c r="A340" i="68" s="1"/>
  <c r="A341" i="68" s="1"/>
  <c r="A342" i="68" s="1"/>
  <c r="A343" i="68" s="1"/>
  <c r="A344" i="68" s="1"/>
  <c r="A345" i="68" s="1"/>
  <c r="A346" i="68" s="1"/>
  <c r="A347" i="68" s="1"/>
  <c r="A348" i="68" s="1"/>
  <c r="A349" i="68" s="1"/>
  <c r="A350" i="68" s="1"/>
  <c r="A351" i="68" s="1"/>
  <c r="A352" i="68" s="1"/>
  <c r="A353" i="68" s="1"/>
  <c r="A354" i="68" s="1"/>
  <c r="A355" i="68" s="1"/>
  <c r="A356" i="68" s="1"/>
  <c r="A357" i="68" s="1"/>
  <c r="A358" i="68" s="1"/>
  <c r="A359" i="68" s="1"/>
  <c r="A360" i="68" s="1"/>
  <c r="A361" i="68" s="1"/>
  <c r="A362" i="68" s="1"/>
  <c r="A363" i="68" s="1"/>
  <c r="A364" i="68" s="1"/>
  <c r="A365" i="68" s="1"/>
  <c r="A366" i="68" s="1"/>
  <c r="A367" i="68" s="1"/>
  <c r="A368" i="68" s="1"/>
  <c r="A369" i="68" s="1"/>
  <c r="A370" i="68" s="1"/>
  <c r="A371" i="68" s="1"/>
  <c r="AL36" i="68"/>
  <c r="AL35" i="68"/>
  <c r="AL34" i="68"/>
  <c r="AL33" i="68"/>
  <c r="AL32" i="68"/>
  <c r="AL31" i="68"/>
  <c r="AL30" i="68"/>
  <c r="AL29" i="68"/>
  <c r="AL28" i="68"/>
  <c r="AL27" i="68"/>
  <c r="AL26" i="68"/>
  <c r="AL25" i="68"/>
  <c r="AL24" i="68"/>
  <c r="AL23" i="68"/>
  <c r="AL22" i="68"/>
  <c r="AL21" i="68"/>
  <c r="AL20" i="68"/>
  <c r="AL19" i="68"/>
  <c r="AL18" i="68"/>
  <c r="AL17" i="68"/>
  <c r="AL16" i="68"/>
  <c r="AL15" i="68"/>
  <c r="AL14" i="68"/>
  <c r="AL13" i="68"/>
  <c r="AL12" i="68"/>
  <c r="AL11" i="68"/>
  <c r="AL10" i="68"/>
  <c r="AL9" i="68"/>
  <c r="AL8" i="68"/>
  <c r="AL7" i="68"/>
  <c r="AL6" i="68"/>
  <c r="AI33" i="68"/>
  <c r="AI32" i="68"/>
  <c r="AI31" i="68"/>
  <c r="AI30" i="68"/>
  <c r="AI29" i="68"/>
  <c r="AI28" i="68"/>
  <c r="AI27" i="68"/>
  <c r="AI26" i="68"/>
  <c r="AI25" i="68"/>
  <c r="AI24" i="68"/>
  <c r="AI23" i="68"/>
  <c r="AI22" i="68"/>
  <c r="AI21" i="68"/>
  <c r="AI20" i="68"/>
  <c r="AI19" i="68"/>
  <c r="AI18" i="68"/>
  <c r="AI17" i="68"/>
  <c r="AI16" i="68"/>
  <c r="AI15" i="68"/>
  <c r="AI14" i="68"/>
  <c r="AI13" i="68"/>
  <c r="AI12" i="68"/>
  <c r="AI11" i="68"/>
  <c r="AI10" i="68"/>
  <c r="AI9" i="68"/>
  <c r="AI8" i="68"/>
  <c r="AI7" i="68"/>
  <c r="AI6" i="68"/>
  <c r="AF36" i="68"/>
  <c r="AF35" i="68"/>
  <c r="AF34" i="68"/>
  <c r="AF33" i="68"/>
  <c r="AF32" i="68"/>
  <c r="AF31" i="68"/>
  <c r="AF30" i="68"/>
  <c r="AF29" i="68"/>
  <c r="AF28" i="68"/>
  <c r="AF27" i="68"/>
  <c r="AF26" i="68"/>
  <c r="AF25" i="68"/>
  <c r="AF24" i="68"/>
  <c r="AF23" i="68"/>
  <c r="AF22" i="68"/>
  <c r="AF21" i="68"/>
  <c r="AF20" i="68"/>
  <c r="AF19" i="68"/>
  <c r="AF18" i="68"/>
  <c r="AF17" i="68"/>
  <c r="AF16" i="68"/>
  <c r="AF15" i="68"/>
  <c r="AF14" i="68"/>
  <c r="AF13" i="68"/>
  <c r="AF12" i="68"/>
  <c r="AF11" i="68"/>
  <c r="AF10" i="68"/>
  <c r="AF9" i="68"/>
  <c r="AF8" i="68"/>
  <c r="AF7" i="68"/>
  <c r="AF6" i="68"/>
  <c r="I3" i="69" l="1"/>
  <c r="I4" i="69"/>
  <c r="F4" i="69"/>
  <c r="F3" i="69"/>
  <c r="C3" i="69"/>
  <c r="C4" i="69"/>
  <c r="L3" i="69"/>
  <c r="L4" i="69"/>
  <c r="AC36" i="68"/>
  <c r="AC35" i="68"/>
  <c r="AC34" i="68"/>
  <c r="AC33" i="68"/>
  <c r="AC32" i="68"/>
  <c r="AC31" i="68"/>
  <c r="AC30" i="68"/>
  <c r="AC29" i="68"/>
  <c r="AC28" i="68"/>
  <c r="AC27" i="68"/>
  <c r="AC26" i="68"/>
  <c r="AC25" i="68"/>
  <c r="AC24" i="68"/>
  <c r="AC23" i="68"/>
  <c r="AC22" i="68"/>
  <c r="AC21" i="68"/>
  <c r="AC20" i="68"/>
  <c r="AC19" i="68"/>
  <c r="AC18" i="68"/>
  <c r="AC17" i="68"/>
  <c r="AC16" i="68"/>
  <c r="AC15" i="68"/>
  <c r="AC14" i="68"/>
  <c r="AC13" i="68"/>
  <c r="AC12" i="68"/>
  <c r="AC11" i="68"/>
  <c r="AC10" i="68"/>
  <c r="AC9" i="68"/>
  <c r="AC8" i="68"/>
  <c r="AC7" i="68"/>
  <c r="AC6" i="68"/>
  <c r="Z35" i="68"/>
  <c r="Z34" i="68"/>
  <c r="Z33" i="68"/>
  <c r="Z32" i="68"/>
  <c r="Z31" i="68"/>
  <c r="Z30" i="68"/>
  <c r="Z29" i="68"/>
  <c r="Z28" i="68"/>
  <c r="Z27" i="68"/>
  <c r="Z26" i="68"/>
  <c r="Z25" i="68"/>
  <c r="Z24" i="68"/>
  <c r="Z23" i="68"/>
  <c r="Z22" i="68"/>
  <c r="Z21" i="68"/>
  <c r="Z20" i="68"/>
  <c r="Z19" i="68"/>
  <c r="Z18" i="68"/>
  <c r="Z17" i="68"/>
  <c r="Z16" i="68"/>
  <c r="Z15" i="68"/>
  <c r="Z14" i="68"/>
  <c r="Z13" i="68"/>
  <c r="Z12" i="68"/>
  <c r="Z11" i="68"/>
  <c r="Z10" i="68"/>
  <c r="Z9" i="68"/>
  <c r="Z8" i="68"/>
  <c r="Z7" i="68"/>
  <c r="Z6" i="68"/>
  <c r="W36" i="68"/>
  <c r="W35" i="68"/>
  <c r="W34" i="68"/>
  <c r="W33" i="68"/>
  <c r="W32" i="68"/>
  <c r="W31" i="68"/>
  <c r="W30" i="68"/>
  <c r="W29" i="68"/>
  <c r="W28" i="68"/>
  <c r="W27" i="68"/>
  <c r="W26" i="68"/>
  <c r="W25" i="68"/>
  <c r="W24" i="68"/>
  <c r="W23" i="68"/>
  <c r="W22" i="68"/>
  <c r="W21" i="68"/>
  <c r="W20" i="68"/>
  <c r="W19" i="68"/>
  <c r="W18" i="68"/>
  <c r="W17" i="68"/>
  <c r="W16" i="68"/>
  <c r="W15" i="68"/>
  <c r="W14" i="68"/>
  <c r="W13" i="68"/>
  <c r="W12" i="68"/>
  <c r="W11" i="68"/>
  <c r="W10" i="68"/>
  <c r="W9" i="68"/>
  <c r="W8" i="68"/>
  <c r="W7" i="68"/>
  <c r="W6" i="68"/>
  <c r="T35" i="68"/>
  <c r="T34" i="68"/>
  <c r="T33" i="68"/>
  <c r="T32" i="68"/>
  <c r="T31" i="68"/>
  <c r="T30" i="68"/>
  <c r="T29" i="68"/>
  <c r="T28" i="68"/>
  <c r="T27" i="68"/>
  <c r="T26" i="68"/>
  <c r="T25" i="68"/>
  <c r="T24" i="68"/>
  <c r="T23" i="68"/>
  <c r="T22" i="68"/>
  <c r="T21" i="68"/>
  <c r="T20" i="68"/>
  <c r="T19" i="68"/>
  <c r="T18" i="68"/>
  <c r="T17" i="68"/>
  <c r="T16" i="68"/>
  <c r="T15" i="68"/>
  <c r="T14" i="68"/>
  <c r="T13" i="68"/>
  <c r="T12" i="68"/>
  <c r="T11" i="68"/>
  <c r="T10" i="68"/>
  <c r="T9" i="68"/>
  <c r="T8" i="68"/>
  <c r="T7" i="68"/>
  <c r="T6" i="68"/>
  <c r="Q36" i="68"/>
  <c r="Q35" i="68"/>
  <c r="Q34" i="68"/>
  <c r="Q33" i="68"/>
  <c r="Q32" i="68"/>
  <c r="Q31" i="68"/>
  <c r="Q30" i="68"/>
  <c r="Q29" i="68"/>
  <c r="Q28" i="68"/>
  <c r="Q27" i="68"/>
  <c r="Q26" i="68"/>
  <c r="Q25" i="68"/>
  <c r="Q24" i="68"/>
  <c r="Q23" i="68"/>
  <c r="Q22" i="68"/>
  <c r="Q21" i="68"/>
  <c r="Q20" i="68"/>
  <c r="Q19" i="68"/>
  <c r="Q18" i="68"/>
  <c r="Q17" i="68"/>
  <c r="Q16" i="68"/>
  <c r="Q15" i="68"/>
  <c r="Q14" i="68"/>
  <c r="Q13" i="68"/>
  <c r="Q12" i="68"/>
  <c r="Q11" i="68"/>
  <c r="Q10" i="68"/>
  <c r="Q9" i="68"/>
  <c r="Q8" i="68"/>
  <c r="Q7" i="68"/>
  <c r="Q6" i="68"/>
  <c r="N36" i="68"/>
  <c r="N35" i="68"/>
  <c r="N34" i="68"/>
  <c r="N33" i="68"/>
  <c r="N32" i="68"/>
  <c r="N31" i="68"/>
  <c r="N30" i="68"/>
  <c r="N29" i="68"/>
  <c r="N28" i="68"/>
  <c r="N27" i="68"/>
  <c r="N26" i="68"/>
  <c r="N25" i="68"/>
  <c r="N24" i="68"/>
  <c r="N23" i="68"/>
  <c r="N22" i="68"/>
  <c r="N21" i="68"/>
  <c r="N20" i="68"/>
  <c r="N19" i="68"/>
  <c r="N18" i="68"/>
  <c r="N17" i="68"/>
  <c r="N16" i="68"/>
  <c r="N15" i="68"/>
  <c r="N14" i="68"/>
  <c r="N13" i="68"/>
  <c r="N12" i="68"/>
  <c r="N11" i="68"/>
  <c r="N10" i="68"/>
  <c r="N9" i="68"/>
  <c r="N8" i="68"/>
  <c r="N7" i="68"/>
  <c r="N6" i="68"/>
  <c r="K35" i="68"/>
  <c r="K34" i="68"/>
  <c r="K33" i="68"/>
  <c r="K32" i="68"/>
  <c r="K31" i="68"/>
  <c r="K30" i="68"/>
  <c r="K29" i="68"/>
  <c r="K28" i="68"/>
  <c r="K27" i="68"/>
  <c r="K26" i="68"/>
  <c r="K25" i="68"/>
  <c r="K24" i="68"/>
  <c r="K23" i="68"/>
  <c r="K22" i="68"/>
  <c r="K21" i="68"/>
  <c r="K20" i="68"/>
  <c r="K19" i="68"/>
  <c r="K18" i="68"/>
  <c r="K17" i="68"/>
  <c r="K16" i="68"/>
  <c r="K15" i="68"/>
  <c r="K14" i="68"/>
  <c r="K13" i="68"/>
  <c r="K12" i="68"/>
  <c r="K11" i="68"/>
  <c r="K10" i="68"/>
  <c r="K9" i="68"/>
  <c r="K8" i="68"/>
  <c r="K7" i="68"/>
  <c r="K6" i="68"/>
  <c r="H36" i="68"/>
  <c r="H35" i="68"/>
  <c r="H34" i="68"/>
  <c r="H33" i="68"/>
  <c r="H32" i="68"/>
  <c r="H31" i="68"/>
  <c r="H30" i="68"/>
  <c r="H29" i="68"/>
  <c r="H28" i="68"/>
  <c r="H27" i="68"/>
  <c r="H26" i="68"/>
  <c r="H25" i="68"/>
  <c r="H24" i="68"/>
  <c r="H23" i="68"/>
  <c r="H22" i="68"/>
  <c r="H21" i="68"/>
  <c r="H20" i="68"/>
  <c r="H19" i="68"/>
  <c r="H18" i="68"/>
  <c r="H17" i="68"/>
  <c r="H16" i="68"/>
  <c r="H15" i="68"/>
  <c r="H6" i="68"/>
  <c r="H14" i="68"/>
  <c r="H13" i="68"/>
  <c r="H10" i="68"/>
  <c r="H9" i="68"/>
  <c r="H8" i="68"/>
  <c r="H12" i="68"/>
  <c r="H11" i="68"/>
  <c r="H7" i="68"/>
  <c r="E7" i="68"/>
  <c r="E8" i="68"/>
  <c r="E9" i="68"/>
  <c r="E10" i="68"/>
  <c r="E11" i="68"/>
  <c r="E12" i="68"/>
  <c r="E13" i="68"/>
  <c r="E14" i="68"/>
  <c r="E15" i="68"/>
  <c r="E16" i="68"/>
  <c r="E17" i="68"/>
  <c r="E18" i="68"/>
  <c r="E19" i="68"/>
  <c r="E20" i="68"/>
  <c r="E21" i="68"/>
  <c r="E22" i="68"/>
  <c r="E23" i="68"/>
  <c r="E24" i="68"/>
  <c r="E25" i="68"/>
  <c r="E26" i="68"/>
  <c r="E27" i="68"/>
  <c r="E28" i="68"/>
  <c r="E29" i="68"/>
  <c r="E30" i="68"/>
  <c r="E31" i="68"/>
  <c r="E32" i="68"/>
  <c r="E33" i="68"/>
  <c r="E34" i="68"/>
  <c r="E35" i="68"/>
  <c r="O3" i="69" l="1"/>
  <c r="O4" i="69"/>
  <c r="C3" i="3"/>
  <c r="C4" i="3"/>
  <c r="I1" i="3"/>
  <c r="U3" i="69" l="1"/>
  <c r="U4" i="69"/>
  <c r="C2" i="16"/>
  <c r="X4" i="69" l="1"/>
  <c r="X3" i="69"/>
  <c r="C4" i="16"/>
  <c r="C3" i="16"/>
  <c r="C2" i="17"/>
  <c r="AF1" i="16"/>
  <c r="AF1" i="17" s="1"/>
  <c r="AF1" i="18" s="1"/>
  <c r="AF1" i="19" s="1"/>
  <c r="AF1" i="20" s="1"/>
  <c r="AF1" i="21" s="1"/>
  <c r="AF1" i="22" s="1"/>
  <c r="AF1" i="23" s="1"/>
  <c r="AF1" i="24" s="1"/>
  <c r="AF1" i="25" s="1"/>
  <c r="AF1" i="26" s="1"/>
  <c r="AF1" i="27" s="1"/>
  <c r="AF1" i="28" s="1"/>
  <c r="AF1" i="29" s="1"/>
  <c r="AF1" i="30" s="1"/>
  <c r="AF1" i="31" s="1"/>
  <c r="AF1" i="32" s="1"/>
  <c r="AF1" i="33" s="1"/>
  <c r="AF1" i="34" s="1"/>
  <c r="AF1" i="35" s="1"/>
  <c r="AF1" i="36" s="1"/>
  <c r="AF1" i="37" s="1"/>
  <c r="AF1" i="38" s="1"/>
  <c r="AF1" i="39" s="1"/>
  <c r="AF1" i="40" s="1"/>
  <c r="AF1" i="41" s="1"/>
  <c r="AF1" i="42" s="1"/>
  <c r="AF1" i="43" s="1"/>
  <c r="AF1" i="44" s="1"/>
  <c r="AF1" i="45" s="1"/>
  <c r="AF1" i="46" s="1"/>
  <c r="AF1" i="47" s="1"/>
  <c r="AF1" i="48" s="1"/>
  <c r="AF1" i="49" s="1"/>
  <c r="AF1" i="50" s="1"/>
  <c r="AF1" i="51" s="1"/>
  <c r="AF1" i="52" s="1"/>
  <c r="AF1" i="53" s="1"/>
  <c r="AF1" i="54" s="1"/>
  <c r="AF1" i="55" s="1"/>
  <c r="AF1" i="56" s="1"/>
  <c r="AF1" i="57" s="1"/>
  <c r="AF1" i="58" s="1"/>
  <c r="AF1" i="59" s="1"/>
  <c r="AF1" i="60" s="1"/>
  <c r="AF1" i="61" s="1"/>
  <c r="AF1" i="62" s="1"/>
  <c r="AF1" i="63" s="1"/>
  <c r="AF1" i="64" s="1"/>
  <c r="AF1" i="65" s="1"/>
  <c r="AF1" i="66" s="1"/>
  <c r="AF1" i="67" s="1"/>
  <c r="C3" i="17" l="1"/>
  <c r="C4" i="17"/>
  <c r="C2" i="18"/>
  <c r="C3" i="18" l="1"/>
  <c r="C4" i="18"/>
  <c r="C2" i="19"/>
  <c r="F2" i="18"/>
  <c r="X1" i="18"/>
  <c r="U1" i="18"/>
  <c r="O1" i="18"/>
  <c r="L1" i="18"/>
  <c r="I1" i="18"/>
  <c r="F1" i="18"/>
  <c r="C1" i="18"/>
  <c r="F2" i="17"/>
  <c r="X1" i="17"/>
  <c r="U1" i="17"/>
  <c r="O1" i="17"/>
  <c r="L1" i="17"/>
  <c r="I1" i="17"/>
  <c r="F1" i="17"/>
  <c r="C1" i="17"/>
  <c r="F2" i="16"/>
  <c r="X1" i="16"/>
  <c r="U1" i="16"/>
  <c r="O1" i="16"/>
  <c r="L1" i="16"/>
  <c r="I1" i="16"/>
  <c r="F1" i="16"/>
  <c r="C1" i="16"/>
  <c r="F3" i="17" l="1"/>
  <c r="F4" i="17"/>
  <c r="F4" i="16"/>
  <c r="F3" i="16"/>
  <c r="F4" i="18"/>
  <c r="F3" i="18"/>
  <c r="C4" i="19"/>
  <c r="C3" i="19"/>
  <c r="F1" i="19"/>
  <c r="F2" i="19"/>
  <c r="C1" i="19"/>
  <c r="L1" i="19"/>
  <c r="U1" i="19"/>
  <c r="O1" i="19"/>
  <c r="I1" i="19"/>
  <c r="X1" i="19"/>
  <c r="I2" i="16"/>
  <c r="I2" i="17"/>
  <c r="I2" i="18"/>
  <c r="C2" i="20"/>
  <c r="X1" i="3"/>
  <c r="U1" i="3"/>
  <c r="O1" i="3"/>
  <c r="L1" i="3"/>
  <c r="F1" i="3"/>
  <c r="C1" i="3"/>
  <c r="F2" i="3"/>
  <c r="F4" i="19" l="1"/>
  <c r="F3" i="19"/>
  <c r="C3" i="20"/>
  <c r="C4" i="20"/>
  <c r="I4" i="18"/>
  <c r="I3" i="18"/>
  <c r="I3" i="17"/>
  <c r="I4" i="17"/>
  <c r="I4" i="16"/>
  <c r="I3" i="16"/>
  <c r="F4" i="3"/>
  <c r="F3" i="3"/>
  <c r="I2" i="19"/>
  <c r="L2" i="18"/>
  <c r="L2" i="17"/>
  <c r="I2" i="3"/>
  <c r="C2" i="21"/>
  <c r="F1" i="20"/>
  <c r="I1" i="20"/>
  <c r="C1" i="20"/>
  <c r="F2" i="20"/>
  <c r="X1" i="20"/>
  <c r="O1" i="20"/>
  <c r="U1" i="20"/>
  <c r="L1" i="20"/>
  <c r="L2" i="16"/>
  <c r="L4" i="17" l="1"/>
  <c r="L3" i="17"/>
  <c r="L3" i="18"/>
  <c r="L4" i="18"/>
  <c r="I4" i="19"/>
  <c r="I3" i="19"/>
  <c r="L4" i="16"/>
  <c r="L3" i="16"/>
  <c r="F3" i="20"/>
  <c r="F4" i="20"/>
  <c r="C3" i="21"/>
  <c r="C4" i="21"/>
  <c r="I4" i="3"/>
  <c r="I3" i="3"/>
  <c r="L2" i="19"/>
  <c r="I2" i="20"/>
  <c r="O2" i="17"/>
  <c r="O2" i="16"/>
  <c r="O2" i="18"/>
  <c r="L2" i="3"/>
  <c r="C2" i="22"/>
  <c r="F1" i="21"/>
  <c r="O1" i="21"/>
  <c r="C1" i="21"/>
  <c r="F2" i="21"/>
  <c r="X1" i="21"/>
  <c r="U1" i="21"/>
  <c r="I1" i="21"/>
  <c r="L1" i="21"/>
  <c r="I4" i="20" l="1"/>
  <c r="I3" i="20"/>
  <c r="L4" i="19"/>
  <c r="L3" i="19"/>
  <c r="F4" i="21"/>
  <c r="F3" i="21"/>
  <c r="O3" i="18"/>
  <c r="O4" i="18"/>
  <c r="O4" i="16"/>
  <c r="O3" i="16"/>
  <c r="C4" i="22"/>
  <c r="C3" i="22"/>
  <c r="O4" i="17"/>
  <c r="O3" i="17"/>
  <c r="L4" i="3"/>
  <c r="L3" i="3"/>
  <c r="O2" i="19"/>
  <c r="I2" i="21"/>
  <c r="U2" i="18"/>
  <c r="U2" i="16"/>
  <c r="C2" i="23"/>
  <c r="F1" i="22"/>
  <c r="C1" i="22"/>
  <c r="I1" i="22"/>
  <c r="F2" i="22"/>
  <c r="X1" i="22"/>
  <c r="U1" i="22"/>
  <c r="O1" i="22"/>
  <c r="L1" i="22"/>
  <c r="U2" i="17"/>
  <c r="O2" i="3"/>
  <c r="L2" i="20"/>
  <c r="L4" i="20" l="1"/>
  <c r="L3" i="20"/>
  <c r="U4" i="17"/>
  <c r="U3" i="17"/>
  <c r="F4" i="22"/>
  <c r="F3" i="22"/>
  <c r="C3" i="23"/>
  <c r="C4" i="23"/>
  <c r="U4" i="16"/>
  <c r="U3" i="16"/>
  <c r="U3" i="18"/>
  <c r="U4" i="18"/>
  <c r="I4" i="21"/>
  <c r="I3" i="21"/>
  <c r="O4" i="19"/>
  <c r="O3" i="19"/>
  <c r="O4" i="3"/>
  <c r="O3" i="3"/>
  <c r="U2" i="19"/>
  <c r="X2" i="16"/>
  <c r="I2" i="22"/>
  <c r="U2" i="3"/>
  <c r="O2" i="20"/>
  <c r="X2" i="17"/>
  <c r="X2" i="18"/>
  <c r="C2" i="24"/>
  <c r="F1" i="23"/>
  <c r="C1" i="23"/>
  <c r="O1" i="23"/>
  <c r="F2" i="23"/>
  <c r="X1" i="23"/>
  <c r="U1" i="23"/>
  <c r="L1" i="23"/>
  <c r="I1" i="23"/>
  <c r="L2" i="21"/>
  <c r="C4" i="24" l="1"/>
  <c r="C3" i="24"/>
  <c r="F3" i="23"/>
  <c r="F4" i="23"/>
  <c r="X4" i="18"/>
  <c r="X3" i="18"/>
  <c r="X4" i="17"/>
  <c r="X3" i="17"/>
  <c r="O4" i="20"/>
  <c r="O3" i="20"/>
  <c r="U4" i="3"/>
  <c r="U3" i="3"/>
  <c r="I4" i="22"/>
  <c r="I3" i="22"/>
  <c r="X4" i="16"/>
  <c r="X3" i="16"/>
  <c r="L4" i="21"/>
  <c r="L3" i="21"/>
  <c r="U4" i="19"/>
  <c r="U3" i="19"/>
  <c r="X2" i="19"/>
  <c r="X2" i="3"/>
  <c r="C2" i="25"/>
  <c r="F1" i="24"/>
  <c r="C1" i="24"/>
  <c r="F2" i="24"/>
  <c r="I1" i="24"/>
  <c r="X1" i="24"/>
  <c r="U1" i="24"/>
  <c r="O1" i="24"/>
  <c r="L1" i="24"/>
  <c r="I2" i="23"/>
  <c r="L2" i="22"/>
  <c r="O2" i="21"/>
  <c r="U2" i="20"/>
  <c r="I3" i="23" l="1"/>
  <c r="I4" i="23"/>
  <c r="F4" i="24"/>
  <c r="F3" i="24"/>
  <c r="X4" i="3"/>
  <c r="X3" i="3"/>
  <c r="C3" i="25"/>
  <c r="C4" i="25"/>
  <c r="X4" i="19"/>
  <c r="X3" i="19"/>
  <c r="U4" i="20"/>
  <c r="U3" i="20"/>
  <c r="O3" i="21"/>
  <c r="O4" i="21"/>
  <c r="L4" i="22"/>
  <c r="L3" i="22"/>
  <c r="O2" i="22"/>
  <c r="I2" i="24"/>
  <c r="L2" i="23"/>
  <c r="X2" i="20"/>
  <c r="C2" i="26"/>
  <c r="F1" i="25"/>
  <c r="C1" i="25"/>
  <c r="F2" i="25"/>
  <c r="O1" i="25"/>
  <c r="X1" i="25"/>
  <c r="I1" i="25"/>
  <c r="U1" i="25"/>
  <c r="L1" i="25"/>
  <c r="U2" i="21"/>
  <c r="I3" i="24" l="1"/>
  <c r="I4" i="24"/>
  <c r="U3" i="21"/>
  <c r="U4" i="21"/>
  <c r="F3" i="25"/>
  <c r="F4" i="25"/>
  <c r="C3" i="26"/>
  <c r="C4" i="26"/>
  <c r="X3" i="20"/>
  <c r="X4" i="20"/>
  <c r="L3" i="23"/>
  <c r="L4" i="23"/>
  <c r="O4" i="22"/>
  <c r="O3" i="22"/>
  <c r="I2" i="25"/>
  <c r="O2" i="23"/>
  <c r="X2" i="21"/>
  <c r="L2" i="24"/>
  <c r="C2" i="27"/>
  <c r="F1" i="26"/>
  <c r="I1" i="26"/>
  <c r="C1" i="26"/>
  <c r="F2" i="26"/>
  <c r="X1" i="26"/>
  <c r="U1" i="26"/>
  <c r="O1" i="26"/>
  <c r="L1" i="26"/>
  <c r="U2" i="22"/>
  <c r="F4" i="26" l="1"/>
  <c r="F3" i="26"/>
  <c r="U3" i="22"/>
  <c r="U4" i="22"/>
  <c r="O3" i="23"/>
  <c r="O4" i="23"/>
  <c r="I3" i="25"/>
  <c r="I4" i="25"/>
  <c r="C4" i="27"/>
  <c r="C3" i="27"/>
  <c r="L3" i="24"/>
  <c r="L4" i="24"/>
  <c r="X4" i="21"/>
  <c r="X3" i="21"/>
  <c r="O2" i="24"/>
  <c r="X2" i="22"/>
  <c r="U2" i="23"/>
  <c r="I2" i="26"/>
  <c r="C2" i="28"/>
  <c r="F1" i="27"/>
  <c r="C1" i="27"/>
  <c r="F2" i="27"/>
  <c r="X1" i="27"/>
  <c r="U1" i="27"/>
  <c r="I1" i="27"/>
  <c r="O1" i="27"/>
  <c r="L1" i="27"/>
  <c r="L2" i="25"/>
  <c r="X3" i="22" l="1"/>
  <c r="X4" i="22"/>
  <c r="O3" i="24"/>
  <c r="O4" i="24"/>
  <c r="L4" i="25"/>
  <c r="L3" i="25"/>
  <c r="F4" i="27"/>
  <c r="F3" i="27"/>
  <c r="C3" i="28"/>
  <c r="C4" i="28"/>
  <c r="I4" i="26"/>
  <c r="I3" i="26"/>
  <c r="U3" i="23"/>
  <c r="U4" i="23"/>
  <c r="L2" i="26"/>
  <c r="I2" i="27"/>
  <c r="X2" i="23"/>
  <c r="O2" i="25"/>
  <c r="C2" i="29"/>
  <c r="F1" i="28"/>
  <c r="C1" i="28"/>
  <c r="I1" i="28"/>
  <c r="F2" i="28"/>
  <c r="X1" i="28"/>
  <c r="U1" i="28"/>
  <c r="O1" i="28"/>
  <c r="L1" i="28"/>
  <c r="U2" i="24"/>
  <c r="F3" i="28" l="1"/>
  <c r="F4" i="28"/>
  <c r="I4" i="27"/>
  <c r="I3" i="27"/>
  <c r="L4" i="26"/>
  <c r="L3" i="26"/>
  <c r="U4" i="24"/>
  <c r="U3" i="24"/>
  <c r="C4" i="29"/>
  <c r="C3" i="29"/>
  <c r="O4" i="25"/>
  <c r="O3" i="25"/>
  <c r="X3" i="23"/>
  <c r="X4" i="23"/>
  <c r="U2" i="25"/>
  <c r="X2" i="24"/>
  <c r="L2" i="27"/>
  <c r="I2" i="28"/>
  <c r="C2" i="30"/>
  <c r="F1" i="29"/>
  <c r="C1" i="29"/>
  <c r="F2" i="29"/>
  <c r="X1" i="29"/>
  <c r="U1" i="29"/>
  <c r="O1" i="29"/>
  <c r="I1" i="29"/>
  <c r="L1" i="29"/>
  <c r="O2" i="26"/>
  <c r="X4" i="24" l="1"/>
  <c r="X3" i="24"/>
  <c r="U3" i="25"/>
  <c r="U4" i="25"/>
  <c r="O4" i="26"/>
  <c r="O3" i="26"/>
  <c r="F4" i="29"/>
  <c r="F3" i="29"/>
  <c r="C4" i="30"/>
  <c r="C3" i="30"/>
  <c r="I3" i="28"/>
  <c r="I4" i="28"/>
  <c r="L4" i="27"/>
  <c r="L3" i="27"/>
  <c r="L2" i="28"/>
  <c r="I2" i="29"/>
  <c r="O2" i="27"/>
  <c r="U2" i="26"/>
  <c r="C2" i="31"/>
  <c r="F1" i="30"/>
  <c r="C1" i="30"/>
  <c r="F2" i="30"/>
  <c r="X1" i="30"/>
  <c r="U1" i="30"/>
  <c r="O1" i="30"/>
  <c r="L1" i="30"/>
  <c r="I1" i="30"/>
  <c r="X2" i="25"/>
  <c r="L4" i="28" l="1"/>
  <c r="L3" i="28"/>
  <c r="X3" i="25"/>
  <c r="X4" i="25"/>
  <c r="F4" i="30"/>
  <c r="F3" i="30"/>
  <c r="I4" i="29"/>
  <c r="I3" i="29"/>
  <c r="C3" i="31"/>
  <c r="C4" i="31"/>
  <c r="U4" i="26"/>
  <c r="U3" i="26"/>
  <c r="O3" i="27"/>
  <c r="O4" i="27"/>
  <c r="X2" i="26"/>
  <c r="I2" i="30"/>
  <c r="U2" i="27"/>
  <c r="L2" i="29"/>
  <c r="C2" i="32"/>
  <c r="F1" i="31"/>
  <c r="C1" i="31"/>
  <c r="F2" i="31"/>
  <c r="I1" i="31"/>
  <c r="X1" i="31"/>
  <c r="U1" i="31"/>
  <c r="O1" i="31"/>
  <c r="L1" i="31"/>
  <c r="O2" i="28"/>
  <c r="O4" i="28" l="1"/>
  <c r="O3" i="28"/>
  <c r="F3" i="31"/>
  <c r="F4" i="31"/>
  <c r="I3" i="30"/>
  <c r="I4" i="30"/>
  <c r="X4" i="26"/>
  <c r="X3" i="26"/>
  <c r="C4" i="32"/>
  <c r="C3" i="32"/>
  <c r="L4" i="29"/>
  <c r="L3" i="29"/>
  <c r="U4" i="27"/>
  <c r="U3" i="27"/>
  <c r="O2" i="29"/>
  <c r="I2" i="31"/>
  <c r="X2" i="27"/>
  <c r="U2" i="28"/>
  <c r="L2" i="30"/>
  <c r="C2" i="33"/>
  <c r="F1" i="32"/>
  <c r="C1" i="32"/>
  <c r="F2" i="32"/>
  <c r="X1" i="32"/>
  <c r="U1" i="32"/>
  <c r="I1" i="32"/>
  <c r="O1" i="32"/>
  <c r="L1" i="32"/>
  <c r="F4" i="32" l="1"/>
  <c r="F3" i="32"/>
  <c r="L3" i="30"/>
  <c r="L4" i="30"/>
  <c r="I3" i="31"/>
  <c r="I4" i="31"/>
  <c r="O4" i="29"/>
  <c r="O3" i="29"/>
  <c r="C3" i="33"/>
  <c r="C4" i="33"/>
  <c r="U4" i="28"/>
  <c r="U3" i="28"/>
  <c r="X4" i="27"/>
  <c r="X3" i="27"/>
  <c r="X2" i="28"/>
  <c r="C2" i="34"/>
  <c r="F1" i="33"/>
  <c r="C1" i="33"/>
  <c r="I1" i="33"/>
  <c r="F2" i="33"/>
  <c r="X1" i="33"/>
  <c r="U1" i="33"/>
  <c r="O1" i="33"/>
  <c r="L1" i="33"/>
  <c r="L2" i="31"/>
  <c r="I2" i="32"/>
  <c r="O2" i="30"/>
  <c r="U2" i="29"/>
  <c r="X3" i="28" l="1"/>
  <c r="X4" i="28"/>
  <c r="U4" i="29"/>
  <c r="U3" i="29"/>
  <c r="I3" i="32"/>
  <c r="I4" i="32"/>
  <c r="L3" i="31"/>
  <c r="L4" i="31"/>
  <c r="C3" i="34"/>
  <c r="C4" i="34"/>
  <c r="O3" i="30"/>
  <c r="O4" i="30"/>
  <c r="F3" i="33"/>
  <c r="F4" i="33"/>
  <c r="I2" i="33"/>
  <c r="O2" i="31"/>
  <c r="X2" i="29"/>
  <c r="C2" i="35"/>
  <c r="F1" i="34"/>
  <c r="C1" i="34"/>
  <c r="F2" i="34"/>
  <c r="X1" i="34"/>
  <c r="I1" i="34"/>
  <c r="U1" i="34"/>
  <c r="O1" i="34"/>
  <c r="L1" i="34"/>
  <c r="L2" i="32"/>
  <c r="U2" i="30"/>
  <c r="U3" i="30" l="1"/>
  <c r="U4" i="30"/>
  <c r="O3" i="31"/>
  <c r="O4" i="31"/>
  <c r="I3" i="33"/>
  <c r="I4" i="33"/>
  <c r="L3" i="32"/>
  <c r="L4" i="32"/>
  <c r="F4" i="34"/>
  <c r="F3" i="34"/>
  <c r="C4" i="35"/>
  <c r="C3" i="35"/>
  <c r="X4" i="29"/>
  <c r="X3" i="29"/>
  <c r="C2" i="36"/>
  <c r="F1" i="35"/>
  <c r="I1" i="35"/>
  <c r="C1" i="35"/>
  <c r="F2" i="35"/>
  <c r="X1" i="35"/>
  <c r="U1" i="35"/>
  <c r="O1" i="35"/>
  <c r="L1" i="35"/>
  <c r="X2" i="30"/>
  <c r="I2" i="34"/>
  <c r="U2" i="31"/>
  <c r="O2" i="32"/>
  <c r="L2" i="33"/>
  <c r="L4" i="33" l="1"/>
  <c r="L3" i="33"/>
  <c r="O3" i="32"/>
  <c r="O4" i="32"/>
  <c r="I4" i="34"/>
  <c r="I3" i="34"/>
  <c r="C3" i="36"/>
  <c r="C4" i="36"/>
  <c r="U3" i="31"/>
  <c r="U4" i="31"/>
  <c r="X3" i="30"/>
  <c r="X4" i="30"/>
  <c r="F3" i="35"/>
  <c r="F4" i="35"/>
  <c r="X2" i="31"/>
  <c r="I2" i="35"/>
  <c r="L2" i="34"/>
  <c r="O2" i="33"/>
  <c r="U2" i="32"/>
  <c r="C2" i="37"/>
  <c r="F1" i="36"/>
  <c r="C1" i="36"/>
  <c r="F2" i="36"/>
  <c r="X1" i="36"/>
  <c r="U1" i="36"/>
  <c r="O1" i="36"/>
  <c r="L1" i="36"/>
  <c r="I1" i="36"/>
  <c r="X3" i="31" l="1"/>
  <c r="X4" i="31"/>
  <c r="I3" i="35"/>
  <c r="I4" i="35"/>
  <c r="C4" i="37"/>
  <c r="C3" i="37"/>
  <c r="O4" i="33"/>
  <c r="O3" i="33"/>
  <c r="F3" i="36"/>
  <c r="F4" i="36"/>
  <c r="U4" i="32"/>
  <c r="U3" i="32"/>
  <c r="L4" i="34"/>
  <c r="L3" i="34"/>
  <c r="U2" i="33"/>
  <c r="I2" i="36"/>
  <c r="O2" i="34"/>
  <c r="C2" i="38"/>
  <c r="F1" i="37"/>
  <c r="C1" i="37"/>
  <c r="F2" i="37"/>
  <c r="I1" i="37"/>
  <c r="X1" i="37"/>
  <c r="U1" i="37"/>
  <c r="O1" i="37"/>
  <c r="L1" i="37"/>
  <c r="L2" i="35"/>
  <c r="X2" i="32"/>
  <c r="F4" i="37" l="1"/>
  <c r="F3" i="37"/>
  <c r="X4" i="32"/>
  <c r="X3" i="32"/>
  <c r="L3" i="35"/>
  <c r="L4" i="35"/>
  <c r="C4" i="38"/>
  <c r="C3" i="38"/>
  <c r="I3" i="36"/>
  <c r="I4" i="36"/>
  <c r="U3" i="33"/>
  <c r="U4" i="33"/>
  <c r="O4" i="34"/>
  <c r="O3" i="34"/>
  <c r="C2" i="39"/>
  <c r="F1" i="38"/>
  <c r="C1" i="38"/>
  <c r="F2" i="38"/>
  <c r="X1" i="38"/>
  <c r="U1" i="38"/>
  <c r="I1" i="38"/>
  <c r="O1" i="38"/>
  <c r="L1" i="38"/>
  <c r="U2" i="34"/>
  <c r="I2" i="37"/>
  <c r="L2" i="36"/>
  <c r="O2" i="35"/>
  <c r="X2" i="33"/>
  <c r="C4" i="39" l="1"/>
  <c r="C3" i="39"/>
  <c r="O3" i="35"/>
  <c r="O4" i="35"/>
  <c r="L4" i="36"/>
  <c r="L3" i="36"/>
  <c r="X3" i="33"/>
  <c r="X4" i="33"/>
  <c r="I4" i="37"/>
  <c r="I3" i="37"/>
  <c r="U4" i="34"/>
  <c r="U3" i="34"/>
  <c r="F4" i="38"/>
  <c r="F3" i="38"/>
  <c r="O2" i="36"/>
  <c r="L2" i="37"/>
  <c r="I2" i="38"/>
  <c r="X2" i="34"/>
  <c r="U2" i="35"/>
  <c r="C2" i="40"/>
  <c r="F1" i="39"/>
  <c r="C1" i="39"/>
  <c r="I1" i="39"/>
  <c r="F2" i="39"/>
  <c r="X1" i="39"/>
  <c r="U1" i="39"/>
  <c r="O1" i="39"/>
  <c r="L1" i="39"/>
  <c r="L4" i="37" l="1"/>
  <c r="L3" i="37"/>
  <c r="O4" i="36"/>
  <c r="O3" i="36"/>
  <c r="F4" i="39"/>
  <c r="F3" i="39"/>
  <c r="C4" i="40"/>
  <c r="C3" i="40"/>
  <c r="U4" i="35"/>
  <c r="U3" i="35"/>
  <c r="X4" i="34"/>
  <c r="X3" i="34"/>
  <c r="I3" i="38"/>
  <c r="I4" i="38"/>
  <c r="L2" i="38"/>
  <c r="C2" i="41"/>
  <c r="F1" i="40"/>
  <c r="C1" i="40"/>
  <c r="F2" i="40"/>
  <c r="X1" i="40"/>
  <c r="U1" i="40"/>
  <c r="O1" i="40"/>
  <c r="L1" i="40"/>
  <c r="I1" i="40"/>
  <c r="O2" i="37"/>
  <c r="I2" i="39"/>
  <c r="X2" i="35"/>
  <c r="U2" i="36"/>
  <c r="X4" i="35" l="1"/>
  <c r="X3" i="35"/>
  <c r="O3" i="37"/>
  <c r="O4" i="37"/>
  <c r="C3" i="41"/>
  <c r="C4" i="41"/>
  <c r="L3" i="38"/>
  <c r="L4" i="38"/>
  <c r="U4" i="36"/>
  <c r="U3" i="36"/>
  <c r="F3" i="40"/>
  <c r="F4" i="40"/>
  <c r="I4" i="39"/>
  <c r="I3" i="39"/>
  <c r="L2" i="39"/>
  <c r="I2" i="40"/>
  <c r="U2" i="37"/>
  <c r="X2" i="36"/>
  <c r="C2" i="42"/>
  <c r="F1" i="41"/>
  <c r="C1" i="41"/>
  <c r="F2" i="41"/>
  <c r="I1" i="41"/>
  <c r="X1" i="41"/>
  <c r="U1" i="41"/>
  <c r="O1" i="41"/>
  <c r="L1" i="41"/>
  <c r="O2" i="38"/>
  <c r="I3" i="40" l="1"/>
  <c r="I4" i="40"/>
  <c r="L4" i="39"/>
  <c r="L3" i="39"/>
  <c r="O3" i="38"/>
  <c r="O4" i="38"/>
  <c r="C3" i="42"/>
  <c r="C4" i="42"/>
  <c r="X4" i="36"/>
  <c r="X3" i="36"/>
  <c r="F3" i="41"/>
  <c r="F4" i="41"/>
  <c r="U4" i="37"/>
  <c r="U3" i="37"/>
  <c r="I2" i="41"/>
  <c r="X2" i="37"/>
  <c r="U2" i="38"/>
  <c r="L2" i="40"/>
  <c r="C2" i="43"/>
  <c r="F1" i="42"/>
  <c r="C1" i="42"/>
  <c r="F2" i="42"/>
  <c r="X1" i="42"/>
  <c r="U1" i="42"/>
  <c r="O1" i="42"/>
  <c r="I1" i="42"/>
  <c r="L1" i="42"/>
  <c r="O2" i="39"/>
  <c r="U3" i="38" l="1"/>
  <c r="U4" i="38"/>
  <c r="I3" i="41"/>
  <c r="I4" i="41"/>
  <c r="O3" i="39"/>
  <c r="O4" i="39"/>
  <c r="X3" i="37"/>
  <c r="X4" i="37"/>
  <c r="F4" i="42"/>
  <c r="F3" i="42"/>
  <c r="C4" i="43"/>
  <c r="C3" i="43"/>
  <c r="L3" i="40"/>
  <c r="L4" i="40"/>
  <c r="U2" i="39"/>
  <c r="O2" i="40"/>
  <c r="I2" i="42"/>
  <c r="X2" i="38"/>
  <c r="C2" i="44"/>
  <c r="F1" i="43"/>
  <c r="C1" i="43"/>
  <c r="F2" i="43"/>
  <c r="X1" i="43"/>
  <c r="I1" i="43"/>
  <c r="U1" i="43"/>
  <c r="O1" i="43"/>
  <c r="L1" i="43"/>
  <c r="L2" i="41"/>
  <c r="O3" i="40" l="1"/>
  <c r="O4" i="40"/>
  <c r="U3" i="39"/>
  <c r="U4" i="39"/>
  <c r="L4" i="41"/>
  <c r="L3" i="41"/>
  <c r="F3" i="43"/>
  <c r="F4" i="43"/>
  <c r="C3" i="44"/>
  <c r="C4" i="44"/>
  <c r="X3" i="38"/>
  <c r="X4" i="38"/>
  <c r="I4" i="42"/>
  <c r="I3" i="42"/>
  <c r="I2" i="43"/>
  <c r="L2" i="42"/>
  <c r="O2" i="41"/>
  <c r="U2" i="40"/>
  <c r="C2" i="45"/>
  <c r="F1" i="44"/>
  <c r="I1" i="44"/>
  <c r="C1" i="44"/>
  <c r="F2" i="44"/>
  <c r="X1" i="44"/>
  <c r="U1" i="44"/>
  <c r="O1" i="44"/>
  <c r="L1" i="44"/>
  <c r="X2" i="39"/>
  <c r="F3" i="44" l="1"/>
  <c r="F4" i="44"/>
  <c r="X3" i="39"/>
  <c r="X4" i="39"/>
  <c r="C4" i="45"/>
  <c r="C3" i="45"/>
  <c r="U4" i="40"/>
  <c r="U3" i="40"/>
  <c r="L4" i="42"/>
  <c r="L3" i="42"/>
  <c r="I3" i="43"/>
  <c r="I4" i="43"/>
  <c r="O4" i="41"/>
  <c r="O3" i="41"/>
  <c r="X2" i="40"/>
  <c r="I2" i="44"/>
  <c r="U2" i="41"/>
  <c r="O2" i="42"/>
  <c r="C2" i="46"/>
  <c r="F1" i="45"/>
  <c r="C1" i="45"/>
  <c r="F2" i="45"/>
  <c r="I1" i="45"/>
  <c r="X1" i="45"/>
  <c r="U1" i="45"/>
  <c r="O1" i="45"/>
  <c r="L1" i="45"/>
  <c r="L2" i="43"/>
  <c r="L3" i="43" l="1"/>
  <c r="L4" i="43"/>
  <c r="C4" i="46"/>
  <c r="C3" i="46"/>
  <c r="I4" i="44"/>
  <c r="I3" i="44"/>
  <c r="X4" i="40"/>
  <c r="X3" i="40"/>
  <c r="F4" i="45"/>
  <c r="F3" i="45"/>
  <c r="O4" i="42"/>
  <c r="O3" i="42"/>
  <c r="U4" i="41"/>
  <c r="U3" i="41"/>
  <c r="U2" i="42"/>
  <c r="I2" i="45"/>
  <c r="X2" i="41"/>
  <c r="O2" i="43"/>
  <c r="L2" i="44"/>
  <c r="C2" i="47"/>
  <c r="F1" i="46"/>
  <c r="C1" i="46"/>
  <c r="F2" i="46"/>
  <c r="X1" i="46"/>
  <c r="U1" i="46"/>
  <c r="O1" i="46"/>
  <c r="L1" i="46"/>
  <c r="I1" i="46"/>
  <c r="I4" i="45" l="1"/>
  <c r="I3" i="45"/>
  <c r="U3" i="42"/>
  <c r="U4" i="42"/>
  <c r="F4" i="46"/>
  <c r="F3" i="46"/>
  <c r="L4" i="44"/>
  <c r="L3" i="44"/>
  <c r="O3" i="43"/>
  <c r="O4" i="43"/>
  <c r="C3" i="47"/>
  <c r="C4" i="47"/>
  <c r="X4" i="41"/>
  <c r="X3" i="41"/>
  <c r="I2" i="46"/>
  <c r="U2" i="43"/>
  <c r="C2" i="48"/>
  <c r="F1" i="47"/>
  <c r="C1" i="47"/>
  <c r="I1" i="47"/>
  <c r="F2" i="47"/>
  <c r="X1" i="47"/>
  <c r="U1" i="47"/>
  <c r="O1" i="47"/>
  <c r="L1" i="47"/>
  <c r="L2" i="45"/>
  <c r="O2" i="44"/>
  <c r="X2" i="42"/>
  <c r="U4" i="43" l="1"/>
  <c r="U3" i="43"/>
  <c r="I3" i="46"/>
  <c r="I4" i="46"/>
  <c r="X3" i="42"/>
  <c r="X4" i="42"/>
  <c r="L4" i="45"/>
  <c r="L3" i="45"/>
  <c r="F4" i="47"/>
  <c r="F3" i="47"/>
  <c r="O4" i="44"/>
  <c r="O3" i="44"/>
  <c r="C4" i="48"/>
  <c r="C3" i="48"/>
  <c r="O2" i="45"/>
  <c r="C2" i="49"/>
  <c r="F1" i="48"/>
  <c r="C1" i="48"/>
  <c r="F2" i="48"/>
  <c r="X1" i="48"/>
  <c r="U1" i="48"/>
  <c r="I1" i="48"/>
  <c r="O1" i="48"/>
  <c r="L1" i="48"/>
  <c r="X2" i="43"/>
  <c r="I2" i="47"/>
  <c r="U2" i="44"/>
  <c r="L2" i="46"/>
  <c r="O4" i="45" l="1"/>
  <c r="O3" i="45"/>
  <c r="I3" i="47"/>
  <c r="I4" i="47"/>
  <c r="X4" i="43"/>
  <c r="X3" i="43"/>
  <c r="C3" i="49"/>
  <c r="C4" i="49"/>
  <c r="L3" i="46"/>
  <c r="L4" i="46"/>
  <c r="U4" i="44"/>
  <c r="U3" i="44"/>
  <c r="F4" i="48"/>
  <c r="F3" i="48"/>
  <c r="L2" i="47"/>
  <c r="I2" i="48"/>
  <c r="O2" i="46"/>
  <c r="C2" i="50"/>
  <c r="F2" i="49"/>
  <c r="F1" i="49"/>
  <c r="C1" i="49"/>
  <c r="I1" i="49"/>
  <c r="X1" i="49"/>
  <c r="U1" i="49"/>
  <c r="O1" i="49"/>
  <c r="L1" i="49"/>
  <c r="X2" i="44"/>
  <c r="U2" i="45"/>
  <c r="I3" i="48" l="1"/>
  <c r="I4" i="48"/>
  <c r="L4" i="47"/>
  <c r="L3" i="47"/>
  <c r="U4" i="45"/>
  <c r="U3" i="45"/>
  <c r="F3" i="49"/>
  <c r="F4" i="49"/>
  <c r="X4" i="44"/>
  <c r="X3" i="44"/>
  <c r="C3" i="50"/>
  <c r="C4" i="50"/>
  <c r="O4" i="46"/>
  <c r="O3" i="46"/>
  <c r="C2" i="51"/>
  <c r="F1" i="50"/>
  <c r="C1" i="50"/>
  <c r="F2" i="50"/>
  <c r="X1" i="50"/>
  <c r="U1" i="50"/>
  <c r="O1" i="50"/>
  <c r="L1" i="50"/>
  <c r="I1" i="50"/>
  <c r="U2" i="46"/>
  <c r="X2" i="45"/>
  <c r="L2" i="48"/>
  <c r="I2" i="49"/>
  <c r="O2" i="47"/>
  <c r="O3" i="47" l="1"/>
  <c r="O4" i="47"/>
  <c r="U3" i="46"/>
  <c r="U4" i="46"/>
  <c r="C4" i="51"/>
  <c r="C3" i="51"/>
  <c r="L3" i="48"/>
  <c r="L4" i="48"/>
  <c r="I3" i="49"/>
  <c r="I4" i="49"/>
  <c r="F3" i="50"/>
  <c r="F4" i="50"/>
  <c r="X3" i="45"/>
  <c r="X4" i="45"/>
  <c r="O2" i="48"/>
  <c r="I2" i="50"/>
  <c r="U2" i="47"/>
  <c r="X2" i="46"/>
  <c r="L2" i="49"/>
  <c r="C2" i="52"/>
  <c r="F1" i="51"/>
  <c r="C1" i="51"/>
  <c r="F2" i="51"/>
  <c r="X1" i="51"/>
  <c r="U1" i="51"/>
  <c r="O1" i="51"/>
  <c r="I1" i="51"/>
  <c r="L1" i="51"/>
  <c r="I4" i="50" l="1"/>
  <c r="I3" i="50"/>
  <c r="O3" i="48"/>
  <c r="O4" i="48"/>
  <c r="X3" i="46"/>
  <c r="X4" i="46"/>
  <c r="F4" i="51"/>
  <c r="F3" i="51"/>
  <c r="C3" i="52"/>
  <c r="C4" i="52"/>
  <c r="L3" i="49"/>
  <c r="L4" i="49"/>
  <c r="U3" i="47"/>
  <c r="U4" i="47"/>
  <c r="I2" i="51"/>
  <c r="X2" i="47"/>
  <c r="C2" i="53"/>
  <c r="F1" i="52"/>
  <c r="C1" i="52"/>
  <c r="F2" i="52"/>
  <c r="X1" i="52"/>
  <c r="I1" i="52"/>
  <c r="U1" i="52"/>
  <c r="O1" i="52"/>
  <c r="L1" i="52"/>
  <c r="L2" i="50"/>
  <c r="O2" i="49"/>
  <c r="U2" i="48"/>
  <c r="U3" i="48" l="1"/>
  <c r="U4" i="48"/>
  <c r="O4" i="49"/>
  <c r="O3" i="49"/>
  <c r="L4" i="50"/>
  <c r="L3" i="50"/>
  <c r="F3" i="52"/>
  <c r="F4" i="52"/>
  <c r="X3" i="47"/>
  <c r="X4" i="47"/>
  <c r="I4" i="51"/>
  <c r="I3" i="51"/>
  <c r="C4" i="53"/>
  <c r="C3" i="53"/>
  <c r="X2" i="48"/>
  <c r="O2" i="50"/>
  <c r="C2" i="54"/>
  <c r="F1" i="53"/>
  <c r="C1" i="53"/>
  <c r="I1" i="53"/>
  <c r="F2" i="53"/>
  <c r="X1" i="53"/>
  <c r="U1" i="53"/>
  <c r="O1" i="53"/>
  <c r="L1" i="53"/>
  <c r="U2" i="49"/>
  <c r="I2" i="52"/>
  <c r="L2" i="51"/>
  <c r="U4" i="49" l="1"/>
  <c r="U3" i="49"/>
  <c r="F4" i="53"/>
  <c r="F3" i="53"/>
  <c r="L3" i="51"/>
  <c r="L4" i="51"/>
  <c r="O4" i="50"/>
  <c r="O3" i="50"/>
  <c r="X4" i="48"/>
  <c r="X3" i="48"/>
  <c r="I3" i="52"/>
  <c r="I4" i="52"/>
  <c r="C4" i="54"/>
  <c r="C3" i="54"/>
  <c r="I2" i="53"/>
  <c r="X2" i="49"/>
  <c r="C2" i="55"/>
  <c r="F1" i="54"/>
  <c r="I1" i="54"/>
  <c r="C1" i="54"/>
  <c r="F2" i="54"/>
  <c r="X1" i="54"/>
  <c r="U1" i="54"/>
  <c r="O1" i="54"/>
  <c r="L1" i="54"/>
  <c r="O2" i="51"/>
  <c r="U2" i="50"/>
  <c r="L2" i="52"/>
  <c r="X3" i="49" l="1"/>
  <c r="X4" i="49"/>
  <c r="U4" i="50"/>
  <c r="U3" i="50"/>
  <c r="I4" i="53"/>
  <c r="I3" i="53"/>
  <c r="L4" i="52"/>
  <c r="L3" i="52"/>
  <c r="O3" i="51"/>
  <c r="O4" i="51"/>
  <c r="F4" i="54"/>
  <c r="F3" i="54"/>
  <c r="C3" i="55"/>
  <c r="C4" i="55"/>
  <c r="O2" i="52"/>
  <c r="U2" i="51"/>
  <c r="C2" i="56"/>
  <c r="F1" i="55"/>
  <c r="C1" i="55"/>
  <c r="F2" i="55"/>
  <c r="X1" i="55"/>
  <c r="U1" i="55"/>
  <c r="I1" i="55"/>
  <c r="O1" i="55"/>
  <c r="L1" i="55"/>
  <c r="I2" i="54"/>
  <c r="X2" i="50"/>
  <c r="L2" i="53"/>
  <c r="U4" i="51" l="1"/>
  <c r="U3" i="51"/>
  <c r="O4" i="52"/>
  <c r="O3" i="52"/>
  <c r="I4" i="54"/>
  <c r="I3" i="54"/>
  <c r="F3" i="55"/>
  <c r="F4" i="55"/>
  <c r="L4" i="53"/>
  <c r="L3" i="53"/>
  <c r="X4" i="50"/>
  <c r="X3" i="50"/>
  <c r="C4" i="56"/>
  <c r="C3" i="56"/>
  <c r="L2" i="54"/>
  <c r="C2" i="57"/>
  <c r="F1" i="56"/>
  <c r="C1" i="56"/>
  <c r="F2" i="56"/>
  <c r="I1" i="56"/>
  <c r="X1" i="56"/>
  <c r="U1" i="56"/>
  <c r="O1" i="56"/>
  <c r="L1" i="56"/>
  <c r="O2" i="53"/>
  <c r="X2" i="51"/>
  <c r="I2" i="55"/>
  <c r="U2" i="52"/>
  <c r="U4" i="52" l="1"/>
  <c r="U3" i="52"/>
  <c r="O4" i="53"/>
  <c r="O3" i="53"/>
  <c r="C3" i="57"/>
  <c r="C4" i="57"/>
  <c r="L4" i="54"/>
  <c r="L3" i="54"/>
  <c r="X4" i="51"/>
  <c r="X3" i="51"/>
  <c r="F4" i="56"/>
  <c r="F3" i="56"/>
  <c r="I4" i="55"/>
  <c r="I3" i="55"/>
  <c r="I2" i="56"/>
  <c r="U2" i="53"/>
  <c r="X2" i="52"/>
  <c r="C2" i="58"/>
  <c r="F1" i="57"/>
  <c r="C1" i="57"/>
  <c r="F2" i="57"/>
  <c r="X1" i="57"/>
  <c r="U1" i="57"/>
  <c r="O1" i="57"/>
  <c r="L1" i="57"/>
  <c r="I1" i="57"/>
  <c r="L2" i="55"/>
  <c r="O2" i="54"/>
  <c r="F3" i="57" l="1"/>
  <c r="F4" i="57"/>
  <c r="O3" i="54"/>
  <c r="O4" i="54"/>
  <c r="L3" i="55"/>
  <c r="L4" i="55"/>
  <c r="U4" i="53"/>
  <c r="U3" i="53"/>
  <c r="I3" i="56"/>
  <c r="I4" i="56"/>
  <c r="C3" i="58"/>
  <c r="C4" i="58"/>
  <c r="X3" i="52"/>
  <c r="X4" i="52"/>
  <c r="U2" i="54"/>
  <c r="I2" i="57"/>
  <c r="X2" i="53"/>
  <c r="C2" i="59"/>
  <c r="F1" i="58"/>
  <c r="C1" i="58"/>
  <c r="F2" i="58"/>
  <c r="I1" i="58"/>
  <c r="X1" i="58"/>
  <c r="U1" i="58"/>
  <c r="O1" i="58"/>
  <c r="L1" i="58"/>
  <c r="O2" i="55"/>
  <c r="L2" i="56"/>
  <c r="L3" i="56" l="1"/>
  <c r="L4" i="56"/>
  <c r="I3" i="57"/>
  <c r="I4" i="57"/>
  <c r="U3" i="54"/>
  <c r="U4" i="54"/>
  <c r="O3" i="55"/>
  <c r="O4" i="55"/>
  <c r="F3" i="58"/>
  <c r="F4" i="58"/>
  <c r="C4" i="59"/>
  <c r="C3" i="59"/>
  <c r="X4" i="53"/>
  <c r="X3" i="53"/>
  <c r="C2" i="60"/>
  <c r="F1" i="59"/>
  <c r="C1" i="59"/>
  <c r="F2" i="59"/>
  <c r="I1" i="59"/>
  <c r="X1" i="59"/>
  <c r="U1" i="59"/>
  <c r="O1" i="59"/>
  <c r="L1" i="59"/>
  <c r="O2" i="56"/>
  <c r="I2" i="58"/>
  <c r="L2" i="57"/>
  <c r="U2" i="55"/>
  <c r="X2" i="54"/>
  <c r="C4" i="60" l="1"/>
  <c r="C3" i="60"/>
  <c r="X3" i="54"/>
  <c r="X4" i="54"/>
  <c r="L3" i="57"/>
  <c r="L4" i="57"/>
  <c r="O3" i="56"/>
  <c r="O4" i="56"/>
  <c r="U3" i="55"/>
  <c r="U4" i="55"/>
  <c r="I4" i="58"/>
  <c r="I3" i="58"/>
  <c r="F4" i="59"/>
  <c r="F3" i="59"/>
  <c r="O2" i="57"/>
  <c r="L2" i="58"/>
  <c r="I2" i="59"/>
  <c r="U2" i="56"/>
  <c r="X2" i="55"/>
  <c r="C2" i="61"/>
  <c r="F1" i="60"/>
  <c r="C1" i="60"/>
  <c r="F2" i="60"/>
  <c r="I1" i="60"/>
  <c r="X1" i="60"/>
  <c r="U1" i="60"/>
  <c r="O1" i="60"/>
  <c r="L1" i="60"/>
  <c r="O4" i="57" l="1"/>
  <c r="O3" i="57"/>
  <c r="F3" i="60"/>
  <c r="F4" i="60"/>
  <c r="L4" i="58"/>
  <c r="L3" i="58"/>
  <c r="C3" i="61"/>
  <c r="C4" i="61"/>
  <c r="X3" i="55"/>
  <c r="X4" i="55"/>
  <c r="U4" i="56"/>
  <c r="U3" i="56"/>
  <c r="I4" i="59"/>
  <c r="I3" i="59"/>
  <c r="I2" i="60"/>
  <c r="X2" i="56"/>
  <c r="L2" i="59"/>
  <c r="C2" i="62"/>
  <c r="F1" i="61"/>
  <c r="C1" i="61"/>
  <c r="F2" i="61"/>
  <c r="X1" i="61"/>
  <c r="U1" i="61"/>
  <c r="I1" i="61"/>
  <c r="O1" i="61"/>
  <c r="L1" i="61"/>
  <c r="O2" i="58"/>
  <c r="U2" i="57"/>
  <c r="L4" i="59" l="1"/>
  <c r="L3" i="59"/>
  <c r="I3" i="60"/>
  <c r="I4" i="60"/>
  <c r="U3" i="57"/>
  <c r="U4" i="57"/>
  <c r="O3" i="58"/>
  <c r="O4" i="58"/>
  <c r="X4" i="56"/>
  <c r="X3" i="56"/>
  <c r="F4" i="61"/>
  <c r="F3" i="61"/>
  <c r="C4" i="62"/>
  <c r="C3" i="62"/>
  <c r="C2" i="63"/>
  <c r="F1" i="62"/>
  <c r="C1" i="62"/>
  <c r="I1" i="62"/>
  <c r="F2" i="62"/>
  <c r="X1" i="62"/>
  <c r="U1" i="62"/>
  <c r="O1" i="62"/>
  <c r="L1" i="62"/>
  <c r="X2" i="57"/>
  <c r="I2" i="61"/>
  <c r="O2" i="59"/>
  <c r="U2" i="58"/>
  <c r="L2" i="60"/>
  <c r="C4" i="63" l="1"/>
  <c r="C3" i="63"/>
  <c r="U3" i="58"/>
  <c r="U4" i="58"/>
  <c r="X3" i="57"/>
  <c r="X4" i="57"/>
  <c r="L4" i="60"/>
  <c r="L3" i="60"/>
  <c r="O4" i="59"/>
  <c r="O3" i="59"/>
  <c r="I4" i="61"/>
  <c r="I3" i="61"/>
  <c r="F4" i="62"/>
  <c r="F3" i="62"/>
  <c r="O2" i="60"/>
  <c r="U2" i="59"/>
  <c r="I2" i="62"/>
  <c r="L2" i="61"/>
  <c r="X2" i="58"/>
  <c r="C2" i="64"/>
  <c r="F1" i="63"/>
  <c r="C1" i="63"/>
  <c r="F2" i="63"/>
  <c r="X1" i="63"/>
  <c r="U1" i="63"/>
  <c r="O1" i="63"/>
  <c r="I1" i="63"/>
  <c r="L1" i="63"/>
  <c r="O4" i="60" l="1"/>
  <c r="O3" i="60"/>
  <c r="U4" i="59"/>
  <c r="U3" i="59"/>
  <c r="C4" i="64"/>
  <c r="C3" i="64"/>
  <c r="L4" i="61"/>
  <c r="L3" i="61"/>
  <c r="F4" i="63"/>
  <c r="F3" i="63"/>
  <c r="X4" i="58"/>
  <c r="X3" i="58"/>
  <c r="I4" i="62"/>
  <c r="I3" i="62"/>
  <c r="I2" i="63"/>
  <c r="O2" i="61"/>
  <c r="L2" i="62"/>
  <c r="C2" i="65"/>
  <c r="F1" i="64"/>
  <c r="I1" i="64"/>
  <c r="C1" i="64"/>
  <c r="F2" i="64"/>
  <c r="X1" i="64"/>
  <c r="U1" i="64"/>
  <c r="O1" i="64"/>
  <c r="L1" i="64"/>
  <c r="X2" i="59"/>
  <c r="U2" i="60"/>
  <c r="F3" i="64" l="1"/>
  <c r="F4" i="64"/>
  <c r="U4" i="60"/>
  <c r="U3" i="60"/>
  <c r="X4" i="59"/>
  <c r="X3" i="59"/>
  <c r="O3" i="61"/>
  <c r="O4" i="61"/>
  <c r="I3" i="63"/>
  <c r="I4" i="63"/>
  <c r="C3" i="65"/>
  <c r="C4" i="65"/>
  <c r="L4" i="62"/>
  <c r="L3" i="62"/>
  <c r="C2" i="66"/>
  <c r="F1" i="65"/>
  <c r="C1" i="65"/>
  <c r="F2" i="65"/>
  <c r="X1" i="65"/>
  <c r="I1" i="65"/>
  <c r="U1" i="65"/>
  <c r="O1" i="65"/>
  <c r="L1" i="65"/>
  <c r="O2" i="62"/>
  <c r="I2" i="64"/>
  <c r="X2" i="60"/>
  <c r="U2" i="61"/>
  <c r="L2" i="63"/>
  <c r="L3" i="63" l="1"/>
  <c r="L4" i="63"/>
  <c r="U4" i="61"/>
  <c r="U3" i="61"/>
  <c r="I3" i="64"/>
  <c r="I4" i="64"/>
  <c r="X3" i="60"/>
  <c r="X4" i="60"/>
  <c r="O4" i="62"/>
  <c r="O3" i="62"/>
  <c r="F3" i="65"/>
  <c r="F4" i="65"/>
  <c r="C3" i="66"/>
  <c r="C4" i="66"/>
  <c r="L2" i="64"/>
  <c r="I2" i="65"/>
  <c r="O2" i="63"/>
  <c r="U2" i="62"/>
  <c r="X2" i="61"/>
  <c r="C2" i="67"/>
  <c r="F1" i="66"/>
  <c r="C1" i="66"/>
  <c r="F2" i="66"/>
  <c r="X1" i="66"/>
  <c r="U1" i="66"/>
  <c r="O1" i="66"/>
  <c r="L1" i="66"/>
  <c r="I1" i="66"/>
  <c r="L3" i="64" l="1"/>
  <c r="L4" i="64"/>
  <c r="F3" i="66"/>
  <c r="F4" i="66"/>
  <c r="C4" i="67"/>
  <c r="C3" i="67"/>
  <c r="I3" i="65"/>
  <c r="I4" i="65"/>
  <c r="X4" i="61"/>
  <c r="X3" i="61"/>
  <c r="U4" i="62"/>
  <c r="U3" i="62"/>
  <c r="O3" i="63"/>
  <c r="O4" i="63"/>
  <c r="I2" i="66"/>
  <c r="X2" i="62"/>
  <c r="U2" i="63"/>
  <c r="F1" i="67"/>
  <c r="C1" i="67"/>
  <c r="L1" i="67"/>
  <c r="F2" i="67"/>
  <c r="U1" i="67"/>
  <c r="X1" i="67"/>
  <c r="O1" i="67"/>
  <c r="I1" i="67"/>
  <c r="L2" i="65"/>
  <c r="O2" i="64"/>
  <c r="X3" i="62" l="1"/>
  <c r="X4" i="62"/>
  <c r="O3" i="64"/>
  <c r="O4" i="64"/>
  <c r="I4" i="66"/>
  <c r="I3" i="66"/>
  <c r="L4" i="65"/>
  <c r="L3" i="65"/>
  <c r="F4" i="67"/>
  <c r="F3" i="67"/>
  <c r="U3" i="63"/>
  <c r="U4" i="63"/>
  <c r="X2" i="63"/>
  <c r="I2" i="67"/>
  <c r="U2" i="64"/>
  <c r="O2" i="65"/>
  <c r="L2" i="66"/>
  <c r="O4" i="65" l="1"/>
  <c r="O3" i="65"/>
  <c r="U3" i="64"/>
  <c r="U4" i="64"/>
  <c r="I3" i="67"/>
  <c r="I4" i="67"/>
  <c r="X3" i="63"/>
  <c r="X4" i="63"/>
  <c r="L3" i="66"/>
  <c r="L4" i="66"/>
  <c r="O2" i="66"/>
  <c r="U2" i="65"/>
  <c r="X2" i="64"/>
  <c r="L2" i="67"/>
  <c r="L3" i="67" l="1"/>
  <c r="L4" i="67"/>
  <c r="X4" i="64"/>
  <c r="X3" i="64"/>
  <c r="O3" i="66"/>
  <c r="O4" i="66"/>
  <c r="U4" i="65"/>
  <c r="U3" i="65"/>
  <c r="O2" i="67"/>
  <c r="X2" i="65"/>
  <c r="U2" i="66"/>
  <c r="U3" i="66" l="1"/>
  <c r="U4" i="66"/>
  <c r="X4" i="65"/>
  <c r="X3" i="65"/>
  <c r="O4" i="67"/>
  <c r="O3" i="67"/>
  <c r="X2" i="66"/>
  <c r="U2" i="67"/>
  <c r="U4" i="67" l="1"/>
  <c r="U3" i="67"/>
  <c r="X3" i="66"/>
  <c r="X4" i="66"/>
  <c r="X2" i="67"/>
  <c r="X4" i="67" l="1"/>
  <c r="X3" i="6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<sst xmlns="http://schemas.openxmlformats.org/spreadsheetml/2006/main" count="473" uniqueCount="44">
  <si>
    <t>レ</t>
    <phoneticPr fontId="2"/>
  </si>
  <si>
    <t>Task List</t>
    <phoneticPr fontId="2"/>
  </si>
  <si>
    <t>昼</t>
    <rPh sb="0" eb="1">
      <t>ヒル</t>
    </rPh>
    <phoneticPr fontId="2"/>
  </si>
  <si>
    <t>帰</t>
    <rPh sb="0" eb="1">
      <t>カエ</t>
    </rPh>
    <phoneticPr fontId="2"/>
  </si>
  <si>
    <t>ABC</t>
    <phoneticPr fontId="2"/>
  </si>
  <si>
    <t>☆</t>
    <phoneticPr fontId="2"/>
  </si>
  <si>
    <t>♡</t>
    <phoneticPr fontId="2"/>
  </si>
  <si>
    <t>～＜夏季休業日＞</t>
    <rPh sb="2" eb="4">
      <t>カキ</t>
    </rPh>
    <rPh sb="4" eb="6">
      <t>キュウギョウ</t>
    </rPh>
    <rPh sb="6" eb="7">
      <t>ビ</t>
    </rPh>
    <phoneticPr fontId="2"/>
  </si>
  <si>
    <t>＜夏季休業日＞～</t>
    <rPh sb="1" eb="3">
      <t>カキ</t>
    </rPh>
    <rPh sb="3" eb="5">
      <t>キュウギョウ</t>
    </rPh>
    <rPh sb="5" eb="6">
      <t>ビ</t>
    </rPh>
    <phoneticPr fontId="2"/>
  </si>
  <si>
    <t>＜冬季休業＞～</t>
    <rPh sb="1" eb="3">
      <t>トウキ</t>
    </rPh>
    <rPh sb="3" eb="5">
      <t>キュウギョウ</t>
    </rPh>
    <phoneticPr fontId="2"/>
  </si>
  <si>
    <t>～＜冬季休業＞</t>
    <rPh sb="2" eb="4">
      <t>トウキ</t>
    </rPh>
    <rPh sb="4" eb="6">
      <t>キュウギョウ</t>
    </rPh>
    <phoneticPr fontId="2"/>
  </si>
  <si>
    <t>＜学年末休業＞～</t>
    <rPh sb="1" eb="4">
      <t>ガクネンマツ</t>
    </rPh>
    <rPh sb="4" eb="6">
      <t>キュウギョウ</t>
    </rPh>
    <phoneticPr fontId="2"/>
  </si>
  <si>
    <t>＜年度始休業＞</t>
    <rPh sb="1" eb="3">
      <t>ネンド</t>
    </rPh>
    <rPh sb="3" eb="4">
      <t>ハジメ</t>
    </rPh>
    <rPh sb="4" eb="6">
      <t>キュウギョウ</t>
    </rPh>
    <phoneticPr fontId="2"/>
  </si>
  <si>
    <t>参照用</t>
    <rPh sb="0" eb="3">
      <t>サンショウヨウ</t>
    </rPh>
    <phoneticPr fontId="2"/>
  </si>
  <si>
    <t>スペース</t>
    <phoneticPr fontId="2"/>
  </si>
  <si>
    <t>学校行事</t>
    <rPh sb="0" eb="4">
      <t>ガッコウギョウジ</t>
    </rPh>
    <phoneticPr fontId="2"/>
  </si>
  <si>
    <t>祝日</t>
    <rPh sb="0" eb="2">
      <t>シュクジツ</t>
    </rPh>
    <phoneticPr fontId="2"/>
  </si>
  <si>
    <t>年度　学校の年間計画</t>
    <rPh sb="0" eb="2">
      <t>ネンド</t>
    </rPh>
    <rPh sb="3" eb="5">
      <t>ガッコウ</t>
    </rPh>
    <phoneticPr fontId="2"/>
  </si>
  <si>
    <t>１段目</t>
    <rPh sb="1" eb="3">
      <t>ダンメ</t>
    </rPh>
    <phoneticPr fontId="2"/>
  </si>
  <si>
    <t>２段目</t>
    <rPh sb="1" eb="3">
      <t>ダンメ</t>
    </rPh>
    <phoneticPr fontId="2"/>
  </si>
  <si>
    <t>昭和の日</t>
    <rPh sb="0" eb="2">
      <t>ショウワ</t>
    </rPh>
    <rPh sb="3" eb="4">
      <t>ヒ</t>
    </rPh>
    <phoneticPr fontId="2"/>
  </si>
  <si>
    <t>憲法記念日</t>
    <rPh sb="0" eb="2">
      <t>ケンポウ</t>
    </rPh>
    <rPh sb="2" eb="5">
      <t>キネンビ</t>
    </rPh>
    <phoneticPr fontId="2"/>
  </si>
  <si>
    <t>みどりの日</t>
    <rPh sb="4" eb="5">
      <t>ヒ</t>
    </rPh>
    <phoneticPr fontId="2"/>
  </si>
  <si>
    <t>こどもの日</t>
    <rPh sb="4" eb="5">
      <t>ヒ</t>
    </rPh>
    <phoneticPr fontId="2"/>
  </si>
  <si>
    <t>振替休日</t>
    <rPh sb="0" eb="4">
      <t>フリカエキュウジツ</t>
    </rPh>
    <phoneticPr fontId="2"/>
  </si>
  <si>
    <t>海の日</t>
    <rPh sb="0" eb="1">
      <t>ウミ</t>
    </rPh>
    <rPh sb="2" eb="3">
      <t>ヒ</t>
    </rPh>
    <phoneticPr fontId="2"/>
  </si>
  <si>
    <t>山の日</t>
    <rPh sb="0" eb="1">
      <t>ヤマ</t>
    </rPh>
    <rPh sb="2" eb="3">
      <t>ヒ</t>
    </rPh>
    <phoneticPr fontId="2"/>
  </si>
  <si>
    <t>敬老の日</t>
    <rPh sb="0" eb="2">
      <t>ケイロウ</t>
    </rPh>
    <rPh sb="3" eb="4">
      <t>ヒ</t>
    </rPh>
    <phoneticPr fontId="2"/>
  </si>
  <si>
    <t>秋分の日</t>
    <rPh sb="0" eb="2">
      <t>シュウブン</t>
    </rPh>
    <rPh sb="3" eb="4">
      <t>ヒ</t>
    </rPh>
    <phoneticPr fontId="2"/>
  </si>
  <si>
    <t>スポーツの日</t>
    <rPh sb="5" eb="6">
      <t>ヒ</t>
    </rPh>
    <phoneticPr fontId="2"/>
  </si>
  <si>
    <t>文化の日</t>
    <rPh sb="0" eb="2">
      <t>ブンカ</t>
    </rPh>
    <rPh sb="3" eb="4">
      <t>ヒ</t>
    </rPh>
    <phoneticPr fontId="2"/>
  </si>
  <si>
    <t>勤労感謝の日</t>
    <rPh sb="0" eb="4">
      <t>キンロウカンシャ</t>
    </rPh>
    <rPh sb="5" eb="6">
      <t>ヒ</t>
    </rPh>
    <phoneticPr fontId="2"/>
  </si>
  <si>
    <t>～＜年度始休業＞</t>
    <rPh sb="2" eb="4">
      <t>ネンド</t>
    </rPh>
    <rPh sb="4" eb="5">
      <t>ハジ</t>
    </rPh>
    <rPh sb="5" eb="7">
      <t>キュウギョウ</t>
    </rPh>
    <phoneticPr fontId="2"/>
  </si>
  <si>
    <t>春分の日</t>
    <rPh sb="0" eb="2">
      <t>シュンブン</t>
    </rPh>
    <rPh sb="3" eb="4">
      <t>ヒ</t>
    </rPh>
    <phoneticPr fontId="2"/>
  </si>
  <si>
    <t>元日</t>
    <rPh sb="0" eb="2">
      <t>ガンジツ</t>
    </rPh>
    <phoneticPr fontId="2"/>
  </si>
  <si>
    <t>成人の日</t>
    <rPh sb="0" eb="2">
      <t>セイジン</t>
    </rPh>
    <rPh sb="3" eb="4">
      <t>ヒ</t>
    </rPh>
    <phoneticPr fontId="2"/>
  </si>
  <si>
    <t>建国記念の日</t>
    <rPh sb="0" eb="4">
      <t>ケンコクキネン</t>
    </rPh>
    <rPh sb="5" eb="6">
      <t>ヒ</t>
    </rPh>
    <phoneticPr fontId="2"/>
  </si>
  <si>
    <t>天皇誕生日</t>
    <rPh sb="0" eb="5">
      <t>テンノウタンジョウビ</t>
    </rPh>
    <phoneticPr fontId="2"/>
  </si>
  <si>
    <t>１段目</t>
    <rPh sb="1" eb="3">
      <t>ダンメ</t>
    </rPh>
    <phoneticPr fontId="2"/>
  </si>
  <si>
    <t>２段目</t>
    <rPh sb="1" eb="3">
      <t>ダンメ</t>
    </rPh>
    <phoneticPr fontId="2"/>
  </si>
  <si>
    <t>国民の休日</t>
    <rPh sb="0" eb="2">
      <t>コクミン</t>
    </rPh>
    <rPh sb="3" eb="5">
      <t>キュウジツ</t>
    </rPh>
    <phoneticPr fontId="2"/>
  </si>
  <si>
    <t>振替休日</t>
    <rPh sb="0" eb="4">
      <t>フリカエキュウジツ</t>
    </rPh>
    <phoneticPr fontId="2"/>
  </si>
  <si>
    <t>♢</t>
    <phoneticPr fontId="2"/>
  </si>
  <si>
    <t>朝</t>
    <rPh sb="0" eb="1">
      <t>アサ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</si>
</sst>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m&quot;月&quot;d&quot;日（&quot;aaa&quot;）&quot;"/>
    <numFmt numFmtId="177" formatCode="yyyymmdd"/>
    <numFmt numFmtId="178" formatCode="d&quot;（&quot;aaa&quot;）&quot;"/>
    <numFmt numFmtId="179" formatCode="0_ "/>
    <numFmt numFmtId="180" formatCode="#&quot; page&quot;"/>
    <numFmt numFmtId="181" formatCode="gggyy&quot;年度&quot;"/>
    <numFmt numFmtId="182" formatCode="&quot;第&quot;\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1"/>
      <name val="ＭＳ Ｐゴシック"/>
      <family val="3"/>
      <charset val="128"/>
    </font>
    <font>
      <sz val="11"/>
      <color theme="0" tint="-0.499984740745262"/>
      <name val="ＭＳ Ｐゴシック"/>
      <family val="3"/>
      <charset val="128"/>
      <scheme val="minor"/>
    </font>
    <font>
      <sz val="11"/>
      <color theme="0" tint="-0.499984740745262"/>
      <name val="ＭＳ Ｐ明朝"/>
      <family val="1"/>
      <charset val="128"/>
    </font>
    <font>
      <sz val="11"/>
      <color theme="0" tint="-0.499984740745262"/>
      <name val="ＭＳ Ｐゴシック"/>
      <family val="3"/>
      <charset val="128"/>
    </font>
    <font>
      <sz val="14"/>
      <color theme="0" tint="-0.499984740745262"/>
      <name val="メイリオ"/>
      <family val="3"/>
      <charset val="128"/>
    </font>
    <font>
      <sz val="10"/>
      <color theme="0" tint="-0.499984740745262"/>
      <name val="メイリオ"/>
      <family val="3"/>
      <charset val="128"/>
    </font>
    <font>
      <i/>
      <sz val="12"/>
      <color theme="0" tint="-0.499984740745262"/>
      <name val="メイリオ"/>
      <family val="3"/>
      <charset val="128"/>
    </font>
    <font>
      <sz val="12"/>
      <color theme="0" tint="-0.499984740745262"/>
      <name val="メイリオ"/>
      <family val="3"/>
      <charset val="128"/>
    </font>
    <font>
      <sz val="11"/>
      <color theme="0" tint="-0.499984740745262"/>
      <name val="メイリオ"/>
      <family val="3"/>
      <charset val="128"/>
    </font>
    <font>
      <sz val="8"/>
      <color theme="0" tint="-0.499984740745262"/>
      <name val="メイリオ"/>
      <family val="3"/>
      <charset val="128"/>
    </font>
    <font>
      <sz val="16"/>
      <color theme="0" tint="-0.499984740745262"/>
      <name val="メイリオ"/>
      <family val="3"/>
      <charset val="128"/>
    </font>
    <font>
      <b/>
      <sz val="11"/>
      <name val="ＭＳ Ｐゴシック"/>
      <family val="3"/>
      <charset val="128"/>
    </font>
    <font>
      <b/>
      <sz val="14"/>
      <name val="ＭＳ Ｐゴシック"/>
      <family val="3"/>
      <charset val="128"/>
    </font>
    <font>
      <sz val="8"/>
      <name val="ＭＳ Ｐゴシック"/>
      <family val="3"/>
      <charset val="128"/>
    </font>
    <font>
      <sz val="9"/>
      <name val="ＭＳ Ｐゴシック"/>
      <family val="3"/>
      <charset val="128"/>
    </font>
    <font>
      <b/>
      <sz val="14"/>
      <color rgb="FFFF0000"/>
      <name val="ＭＳ Ｐゴシック"/>
      <family val="3"/>
      <charset val="128"/>
    </font>
    <font>
      <b/>
      <sz val="11"/>
      <color rgb="FFFF0000"/>
      <name val="ＭＳ Ｐゴシック"/>
      <family val="3"/>
      <charset val="128"/>
    </font>
    <font>
      <sz val="12"/>
      <color theme="1" tint="0.499984740745262"/>
      <name val="メイリオ"/>
      <family val="3"/>
      <charset val="128"/>
    </font>
    <font>
      <sz val="9"/>
      <color theme="1" tint="0.499984740745262"/>
      <name val="メイリオ"/>
      <family val="3"/>
      <charset val="128"/>
    </font>
    <font>
      <sz val="14"/>
      <color theme="1" tint="0.499984740745262"/>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theme="0"/>
      </patternFill>
    </fill>
  </fills>
  <borders count="125">
    <border>
      <left/>
      <right/>
      <top/>
      <bottom/>
      <diagonal/>
    </border>
    <border>
      <left/>
      <right style="thin">
        <color theme="0" tint="-0.34998626667073579"/>
      </right>
      <top/>
      <bottom/>
      <diagonal/>
    </border>
    <border>
      <left style="medium">
        <color theme="0" tint="-0.34998626667073579"/>
      </left>
      <right/>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style="medium">
        <color theme="0" tint="-0.34998626667073579"/>
      </left>
      <right/>
      <top/>
      <bottom style="double">
        <color theme="0" tint="-0.34998626667073579"/>
      </bottom>
      <diagonal/>
    </border>
    <border>
      <left/>
      <right/>
      <top/>
      <bottom style="double">
        <color theme="0" tint="-0.34998626667073579"/>
      </bottom>
      <diagonal/>
    </border>
    <border>
      <left/>
      <right style="medium">
        <color theme="0" tint="-0.34998626667073579"/>
      </right>
      <top/>
      <bottom style="double">
        <color theme="0" tint="-0.34998626667073579"/>
      </bottom>
      <diagonal/>
    </border>
    <border>
      <left style="thin">
        <color theme="0" tint="-0.34998626667073579"/>
      </left>
      <right/>
      <top style="medium">
        <color theme="0" tint="-0.34998626667073579"/>
      </top>
      <bottom/>
      <diagonal/>
    </border>
    <border>
      <left/>
      <right style="thin">
        <color theme="0" tint="-0.34998626667073579"/>
      </right>
      <top style="medium">
        <color theme="0" tint="-0.34998626667073579"/>
      </top>
      <bottom/>
      <diagonal/>
    </border>
    <border>
      <left style="thin">
        <color theme="0" tint="-0.34998626667073579"/>
      </left>
      <right/>
      <top/>
      <bottom/>
      <diagonal/>
    </border>
    <border>
      <left style="thin">
        <color theme="0" tint="-0.34998626667073579"/>
      </left>
      <right/>
      <top/>
      <bottom style="double">
        <color theme="0" tint="-0.34998626667073579"/>
      </bottom>
      <diagonal/>
    </border>
    <border>
      <left/>
      <right style="thin">
        <color theme="0" tint="-0.34998626667073579"/>
      </right>
      <top/>
      <bottom style="double">
        <color theme="0" tint="-0.34998626667073579"/>
      </bottom>
      <diagonal/>
    </border>
    <border>
      <left style="medium">
        <color theme="0" tint="-0.34998626667073579"/>
      </left>
      <right style="thin">
        <color theme="0" tint="-0.34998626667073579"/>
      </right>
      <top/>
      <bottom style="hair">
        <color theme="0" tint="-0.34998626667073579"/>
      </bottom>
      <diagonal/>
    </border>
    <border>
      <left/>
      <right/>
      <top/>
      <bottom style="thin">
        <color theme="0" tint="-0.34998626667073579"/>
      </bottom>
      <diagonal/>
    </border>
    <border>
      <left/>
      <right style="double">
        <color theme="0" tint="-0.34998626667073579"/>
      </right>
      <top/>
      <bottom/>
      <diagonal/>
    </border>
    <border>
      <left/>
      <right style="double">
        <color theme="0" tint="-0.34998626667073579"/>
      </right>
      <top/>
      <bottom style="double">
        <color theme="0" tint="-0.34998626667073579"/>
      </bottom>
      <diagonal/>
    </border>
    <border>
      <left style="medium">
        <color theme="0" tint="-0.34998626667073579"/>
      </left>
      <right/>
      <top style="double">
        <color theme="0" tint="-0.34998626667073579"/>
      </top>
      <bottom/>
      <diagonal/>
    </border>
    <border>
      <left style="thin">
        <color theme="0" tint="-0.34998626667073579"/>
      </left>
      <right/>
      <top style="double">
        <color theme="0" tint="-0.34998626667073579"/>
      </top>
      <bottom/>
      <diagonal/>
    </border>
    <border>
      <left/>
      <right/>
      <top style="double">
        <color theme="0" tint="-0.34998626667073579"/>
      </top>
      <bottom/>
      <diagonal/>
    </border>
    <border>
      <left/>
      <right style="thin">
        <color theme="0" tint="-0.34998626667073579"/>
      </right>
      <top style="double">
        <color theme="0" tint="-0.34998626667073579"/>
      </top>
      <bottom/>
      <diagonal/>
    </border>
    <border>
      <left/>
      <right style="medium">
        <color theme="0" tint="-0.34998626667073579"/>
      </right>
      <top style="double">
        <color theme="0" tint="-0.34998626667073579"/>
      </top>
      <bottom/>
      <diagonal/>
    </border>
    <border>
      <left style="medium">
        <color theme="0" tint="-0.34998626667073579"/>
      </left>
      <right/>
      <top style="double">
        <color theme="0" tint="-0.34998626667073579"/>
      </top>
      <bottom style="hair">
        <color theme="0" tint="-0.34998626667073579"/>
      </bottom>
      <diagonal/>
    </border>
    <border>
      <left style="thin">
        <color theme="0" tint="-0.34998626667073579"/>
      </left>
      <right/>
      <top style="double">
        <color theme="0" tint="-0.34998626667073579"/>
      </top>
      <bottom style="hair">
        <color theme="0" tint="-0.34998626667073579"/>
      </bottom>
      <diagonal/>
    </border>
    <border>
      <left/>
      <right/>
      <top style="double">
        <color theme="0" tint="-0.34998626667073579"/>
      </top>
      <bottom style="hair">
        <color theme="0" tint="-0.34998626667073579"/>
      </bottom>
      <diagonal/>
    </border>
    <border>
      <left/>
      <right style="thin">
        <color theme="0" tint="-0.34998626667073579"/>
      </right>
      <top style="double">
        <color theme="0" tint="-0.34998626667073579"/>
      </top>
      <bottom style="hair">
        <color theme="0" tint="-0.34998626667073579"/>
      </bottom>
      <diagonal/>
    </border>
    <border>
      <left/>
      <right style="medium">
        <color theme="0" tint="-0.34998626667073579"/>
      </right>
      <top style="double">
        <color theme="0" tint="-0.34998626667073579"/>
      </top>
      <bottom style="hair">
        <color theme="0" tint="-0.34998626667073579"/>
      </bottom>
      <diagonal/>
    </border>
    <border>
      <left style="medium">
        <color theme="0" tint="-0.34998626667073579"/>
      </left>
      <right/>
      <top style="hair">
        <color theme="0" tint="-0.34998626667073579"/>
      </top>
      <bottom style="hair">
        <color theme="0" tint="-0.34998626667073579"/>
      </bottom>
      <diagonal/>
    </border>
    <border>
      <left style="thin">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right style="medium">
        <color theme="0" tint="-0.34998626667073579"/>
      </right>
      <top style="hair">
        <color theme="0" tint="-0.34998626667073579"/>
      </top>
      <bottom style="hair">
        <color theme="0" tint="-0.34998626667073579"/>
      </bottom>
      <diagonal/>
    </border>
    <border>
      <left/>
      <right style="medium">
        <color theme="0" tint="-0.34998626667073579"/>
      </right>
      <top style="hair">
        <color theme="0" tint="-0.34998626667073579"/>
      </top>
      <bottom/>
      <diagonal/>
    </border>
    <border>
      <left style="thin">
        <color theme="0" tint="-0.34998626667073579"/>
      </left>
      <right/>
      <top style="dotted">
        <color theme="0" tint="-0.34998626667073579"/>
      </top>
      <bottom style="hair">
        <color theme="0" tint="-0.34998626667073579"/>
      </bottom>
      <diagonal/>
    </border>
    <border>
      <left/>
      <right/>
      <top style="dotted">
        <color theme="0" tint="-0.34998626667073579"/>
      </top>
      <bottom style="hair">
        <color theme="0" tint="-0.34998626667073579"/>
      </bottom>
      <diagonal/>
    </border>
    <border>
      <left/>
      <right style="thin">
        <color theme="0" tint="-0.34998626667073579"/>
      </right>
      <top style="dotted">
        <color theme="0" tint="-0.34998626667073579"/>
      </top>
      <bottom style="hair">
        <color theme="0" tint="-0.34998626667073579"/>
      </bottom>
      <diagonal/>
    </border>
    <border>
      <left/>
      <right style="medium">
        <color theme="0" tint="-0.34998626667073579"/>
      </right>
      <top style="dotted">
        <color theme="0" tint="-0.34998626667073579"/>
      </top>
      <bottom style="hair">
        <color theme="0" tint="-0.34998626667073579"/>
      </bottom>
      <diagonal/>
    </border>
    <border>
      <left style="thin">
        <color theme="0" tint="-0.34998626667073579"/>
      </left>
      <right/>
      <top style="dotted">
        <color theme="0" tint="-0.34998626667073579"/>
      </top>
      <bottom style="medium">
        <color theme="0" tint="-0.34998626667073579"/>
      </bottom>
      <diagonal/>
    </border>
    <border>
      <left/>
      <right/>
      <top style="dotted">
        <color theme="0" tint="-0.34998626667073579"/>
      </top>
      <bottom style="medium">
        <color theme="0" tint="-0.34998626667073579"/>
      </bottom>
      <diagonal/>
    </border>
    <border>
      <left/>
      <right style="thin">
        <color theme="0" tint="-0.34998626667073579"/>
      </right>
      <top style="dotted">
        <color theme="0" tint="-0.34998626667073579"/>
      </top>
      <bottom style="medium">
        <color theme="0" tint="-0.34998626667073579"/>
      </bottom>
      <diagonal/>
    </border>
    <border>
      <left/>
      <right style="medium">
        <color theme="0" tint="-0.34998626667073579"/>
      </right>
      <top style="dotted">
        <color theme="0" tint="-0.34998626667073579"/>
      </top>
      <bottom style="medium">
        <color theme="0" tint="-0.34998626667073579"/>
      </bottom>
      <diagonal/>
    </border>
    <border>
      <left style="hair">
        <color theme="0" tint="-0.34998626667073579"/>
      </left>
      <right style="hair">
        <color theme="0" tint="-0.34998626667073579"/>
      </right>
      <top style="double">
        <color theme="0" tint="-0.34998626667073579"/>
      </top>
      <bottom/>
      <diagonal/>
    </border>
    <border>
      <left style="hair">
        <color theme="0" tint="-0.34998626667073579"/>
      </left>
      <right style="double">
        <color theme="0" tint="-0.34998626667073579"/>
      </right>
      <top style="double">
        <color theme="0" tint="-0.34998626667073579"/>
      </top>
      <bottom/>
      <diagonal/>
    </border>
    <border>
      <left/>
      <right/>
      <top style="thin">
        <color theme="0" tint="-0.34998626667073579"/>
      </top>
      <bottom/>
      <diagonal/>
    </border>
    <border>
      <left/>
      <right style="double">
        <color theme="0" tint="-0.34998626667073579"/>
      </right>
      <top style="thin">
        <color theme="0" tint="-0.34998626667073579"/>
      </top>
      <bottom/>
      <diagonal/>
    </border>
    <border>
      <left/>
      <right style="double">
        <color theme="0" tint="-0.34998626667073579"/>
      </right>
      <top/>
      <bottom style="thin">
        <color theme="0" tint="-0.34998626667073579"/>
      </bottom>
      <diagonal/>
    </border>
    <border>
      <left style="double">
        <color theme="0" tint="-0.34998626667073579"/>
      </left>
      <right/>
      <top style="double">
        <color theme="0" tint="-0.34998626667073579"/>
      </top>
      <bottom/>
      <diagonal/>
    </border>
    <border>
      <left style="double">
        <color theme="0" tint="-0.34998626667073579"/>
      </left>
      <right/>
      <top/>
      <bottom/>
      <diagonal/>
    </border>
    <border>
      <left style="double">
        <color theme="0" tint="-0.34998626667073579"/>
      </left>
      <right/>
      <top/>
      <bottom style="thin">
        <color theme="0" tint="-0.34998626667073579"/>
      </bottom>
      <diagonal/>
    </border>
    <border>
      <left/>
      <right style="hair">
        <color theme="0" tint="-0.34998626667073579"/>
      </right>
      <top style="double">
        <color theme="0" tint="-0.34998626667073579"/>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double">
        <color theme="0" tint="-0.34998626667073579"/>
      </bottom>
      <diagonal/>
    </border>
    <border>
      <left style="double">
        <color theme="0" tint="-0.34998626667073579"/>
      </left>
      <right/>
      <top style="dotted">
        <color theme="0" tint="-0.34998626667073579"/>
      </top>
      <bottom style="dotted">
        <color theme="0" tint="-0.34998626667073579"/>
      </bottom>
      <diagonal/>
    </border>
    <border>
      <left style="thin">
        <color theme="0" tint="-0.34998626667073579"/>
      </left>
      <right style="thin">
        <color theme="0" tint="-0.34998626667073579"/>
      </right>
      <top style="dotted">
        <color theme="0" tint="-0.34998626667073579"/>
      </top>
      <bottom style="dotted">
        <color theme="0" tint="-0.34998626667073579"/>
      </bottom>
      <diagonal/>
    </border>
    <border>
      <left/>
      <right/>
      <top style="dotted">
        <color theme="0" tint="-0.34998626667073579"/>
      </top>
      <bottom style="dotted">
        <color theme="0" tint="-0.34998626667073579"/>
      </bottom>
      <diagonal/>
    </border>
    <border>
      <left/>
      <right style="double">
        <color theme="0" tint="-0.34998626667073579"/>
      </right>
      <top style="dotted">
        <color theme="0" tint="-0.34998626667073579"/>
      </top>
      <bottom style="dotted">
        <color theme="0" tint="-0.34998626667073579"/>
      </bottom>
      <diagonal/>
    </border>
    <border>
      <left style="double">
        <color theme="0" tint="-0.34998626667073579"/>
      </left>
      <right/>
      <top style="dotted">
        <color theme="0" tint="-0.34998626667073579"/>
      </top>
      <bottom style="thin">
        <color theme="0" tint="-0.34998626667073579"/>
      </bottom>
      <diagonal/>
    </border>
    <border>
      <left style="thin">
        <color theme="0" tint="-0.34998626667073579"/>
      </left>
      <right style="thin">
        <color theme="0" tint="-0.34998626667073579"/>
      </right>
      <top style="dotted">
        <color theme="0" tint="-0.34998626667073579"/>
      </top>
      <bottom style="thin">
        <color theme="0" tint="-0.34998626667073579"/>
      </bottom>
      <diagonal/>
    </border>
    <border>
      <left/>
      <right/>
      <top style="dotted">
        <color theme="0" tint="-0.34998626667073579"/>
      </top>
      <bottom style="thin">
        <color theme="0" tint="-0.34998626667073579"/>
      </bottom>
      <diagonal/>
    </border>
    <border>
      <left/>
      <right style="double">
        <color theme="0" tint="-0.34998626667073579"/>
      </right>
      <top style="dotted">
        <color theme="0" tint="-0.34998626667073579"/>
      </top>
      <bottom style="thin">
        <color theme="0" tint="-0.34998626667073579"/>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style="medium">
        <color theme="0" tint="-0.34998626667073579"/>
      </right>
      <top/>
      <bottom style="hair">
        <color theme="0" tint="-0.34998626667073579"/>
      </bottom>
      <diagonal/>
    </border>
    <border>
      <left style="thin">
        <color theme="0" tint="-0.34998626667073579"/>
      </left>
      <right/>
      <top style="hair">
        <color theme="0" tint="-0.34998626667073579"/>
      </top>
      <bottom/>
      <diagonal/>
    </border>
    <border>
      <left/>
      <right/>
      <top style="hair">
        <color theme="0" tint="-0.34998626667073579"/>
      </top>
      <bottom/>
      <diagonal/>
    </border>
    <border>
      <left/>
      <right style="thin">
        <color theme="0" tint="-0.34998626667073579"/>
      </right>
      <top/>
      <bottom style="hair">
        <color theme="0" tint="-0.34998626667073579"/>
      </bottom>
      <diagonal/>
    </border>
    <border>
      <left style="medium">
        <color theme="0" tint="-0.34998626667073579"/>
      </left>
      <right style="thin">
        <color theme="0" tint="-0.34998626667073579"/>
      </right>
      <top style="hair">
        <color theme="0" tint="-0.34998626667073579"/>
      </top>
      <bottom/>
      <diagonal/>
    </border>
    <border>
      <left style="medium">
        <color theme="0" tint="-0.34998626667073579"/>
      </left>
      <right style="thin">
        <color theme="0" tint="-0.34998626667073579"/>
      </right>
      <top/>
      <bottom/>
      <diagonal/>
    </border>
    <border>
      <left style="thin">
        <color theme="0" tint="-0.34998626667073579"/>
      </left>
      <right/>
      <top style="medium">
        <color theme="0" tint="-0.34998626667073579"/>
      </top>
      <bottom style="double">
        <color theme="0" tint="-0.34998626667073579"/>
      </bottom>
      <diagonal/>
    </border>
    <border>
      <left/>
      <right/>
      <top style="medium">
        <color theme="0" tint="-0.34998626667073579"/>
      </top>
      <bottom style="double">
        <color theme="0" tint="-0.34998626667073579"/>
      </bottom>
      <diagonal/>
    </border>
    <border>
      <left/>
      <right style="thin">
        <color theme="0" tint="-0.34998626667073579"/>
      </right>
      <top style="medium">
        <color theme="0" tint="-0.34998626667073579"/>
      </top>
      <bottom style="double">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medium">
        <color theme="0" tint="-0.34998626667073579"/>
      </right>
      <top/>
      <bottom style="dotted">
        <color theme="0" tint="-0.34998626667073579"/>
      </bottom>
      <diagonal/>
    </border>
    <border>
      <left/>
      <right style="medium">
        <color auto="1"/>
      </right>
      <top style="medium">
        <color auto="1"/>
      </top>
      <bottom/>
      <diagonal/>
    </border>
    <border>
      <left/>
      <right style="medium">
        <color auto="1"/>
      </right>
      <top/>
      <bottom/>
      <diagonal/>
    </border>
    <border>
      <left style="double">
        <color theme="0" tint="-0.34998626667073579"/>
      </left>
      <right style="thin">
        <color theme="0" tint="-0.34998626667073579"/>
      </right>
      <top style="thin">
        <color theme="0" tint="-0.34998626667073579"/>
      </top>
      <bottom/>
      <diagonal/>
    </border>
    <border>
      <left style="double">
        <color theme="0" tint="-0.34998626667073579"/>
      </left>
      <right style="thin">
        <color theme="0" tint="-0.34998626667073579"/>
      </right>
      <top/>
      <bottom/>
      <diagonal/>
    </border>
    <border>
      <left style="double">
        <color theme="0" tint="-0.34998626667073579"/>
      </left>
      <right style="thin">
        <color theme="0" tint="-0.34998626667073579"/>
      </right>
      <top/>
      <bottom style="double">
        <color theme="0" tint="-0.34998626667073579"/>
      </bottom>
      <diagonal/>
    </border>
    <border>
      <left/>
      <right style="thin">
        <color theme="0" tint="-0.34998626667073579"/>
      </right>
      <top style="hair">
        <color theme="0" tint="-0.34998626667073579"/>
      </top>
      <bottom/>
      <diagonal/>
    </border>
    <border>
      <left style="medium">
        <color theme="0" tint="-0.34998626667073579"/>
      </left>
      <right/>
      <top/>
      <bottom style="hair">
        <color theme="0" tint="-0.34998626667073579"/>
      </bottom>
      <diagonal/>
    </border>
    <border>
      <left/>
      <right style="medium">
        <color theme="0" tint="-0.34998626667073579"/>
      </right>
      <top style="medium">
        <color theme="0" tint="-0.34998626667073579"/>
      </top>
      <bottom style="double">
        <color theme="0" tint="-0.3499862666707357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theme="0" tint="-0.34998626667073579"/>
      </right>
      <top/>
      <bottom style="dotted">
        <color theme="0" tint="-0.34998626667073579"/>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indexed="64"/>
      </bottom>
      <diagonal/>
    </border>
    <border>
      <left/>
      <right style="medium">
        <color auto="1"/>
      </right>
      <top/>
      <bottom style="thin">
        <color indexed="64"/>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theme="0" tint="-0.34998626667073579"/>
      </left>
      <right style="thin">
        <color theme="0" tint="-0.34998626667073579"/>
      </right>
      <top/>
      <bottom style="thin">
        <color theme="0" tint="-0.34998626667073579"/>
      </bottom>
      <diagonal/>
    </border>
    <border>
      <left style="medium">
        <color theme="0" tint="-0.34998626667073579"/>
      </left>
      <right/>
      <top style="hair">
        <color theme="0" tint="-0.34998626667073579"/>
      </top>
      <bottom/>
      <diagonal/>
    </border>
    <border>
      <left style="medium">
        <color theme="0" tint="-0.34998626667073579"/>
      </left>
      <right style="thin">
        <color theme="0" tint="-0.34998626667073579"/>
      </right>
      <top/>
      <bottom style="medium">
        <color theme="0" tint="-0.34998626667073579"/>
      </bottom>
      <diagonal/>
    </border>
    <border>
      <left style="thin">
        <color indexed="64"/>
      </left>
      <right style="medium">
        <color indexed="64"/>
      </right>
      <top/>
      <bottom style="medium">
        <color indexed="64"/>
      </bottom>
      <diagonal/>
    </border>
    <border>
      <left style="double">
        <color theme="0" tint="-0.34998626667073579"/>
      </left>
      <right style="thin">
        <color theme="0" tint="-0.34998626667073579"/>
      </right>
      <top/>
      <bottom style="dotted">
        <color theme="0" tint="-0.34998626667073579"/>
      </bottom>
      <diagonal/>
    </border>
    <border>
      <left style="thin">
        <color theme="0" tint="-0.34998626667073579"/>
      </left>
      <right style="thin">
        <color theme="0" tint="-0.34998626667073579"/>
      </right>
      <top/>
      <bottom style="dotted">
        <color theme="0" tint="-0.34998626667073579"/>
      </bottom>
      <diagonal/>
    </border>
    <border>
      <left/>
      <right style="double">
        <color theme="0" tint="-0.34998626667073579"/>
      </right>
      <top/>
      <bottom style="dotted">
        <color theme="0" tint="-0.34998626667073579"/>
      </bottom>
      <diagonal/>
    </border>
    <border>
      <left style="double">
        <color theme="0" tint="-0.34998626667073579"/>
      </left>
      <right style="thin">
        <color theme="0" tint="-0.34998626667073579"/>
      </right>
      <top style="dotted">
        <color theme="0" tint="-0.34998626667073579"/>
      </top>
      <bottom/>
      <diagonal/>
    </border>
  </borders>
  <cellStyleXfs count="3">
    <xf numFmtId="0" fontId="0" fillId="0" borderId="0"/>
    <xf numFmtId="38" fontId="5" fillId="0" borderId="0" applyFont="0" applyFill="0" applyBorder="0" applyAlignment="0" applyProtection="0"/>
    <xf numFmtId="6" fontId="5" fillId="0" borderId="0" applyFont="0" applyFill="0" applyBorder="0" applyAlignment="0" applyProtection="0"/>
  </cellStyleXfs>
  <cellXfs count="260">
    <xf numFmtId="0" fontId="0" fillId="0" borderId="0" xfId="0"/>
    <xf numFmtId="0" fontId="4" fillId="0" borderId="0" xfId="0" applyFont="1" applyAlignment="1">
      <alignment horizontal="center" vertical="center"/>
    </xf>
    <xf numFmtId="0" fontId="3" fillId="0" borderId="0" xfId="0" applyFont="1"/>
    <xf numFmtId="0" fontId="1"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12" fillId="0" borderId="3" xfId="0" applyFont="1" applyBorder="1" applyAlignment="1">
      <alignment horizontal="center"/>
    </xf>
    <xf numFmtId="176" fontId="12" fillId="0" borderId="0" xfId="0" applyNumberFormat="1" applyFont="1" applyAlignment="1">
      <alignment horizontal="center" vertical="center"/>
    </xf>
    <xf numFmtId="0" fontId="13" fillId="0" borderId="0" xfId="0" applyFont="1"/>
    <xf numFmtId="0" fontId="14" fillId="0" borderId="0" xfId="0" applyFont="1" applyAlignment="1">
      <alignment horizontal="left" vertical="top" wrapText="1"/>
    </xf>
    <xf numFmtId="176" fontId="12" fillId="0" borderId="45" xfId="0" applyNumberFormat="1" applyFont="1" applyBorder="1" applyAlignment="1">
      <alignment vertical="center"/>
    </xf>
    <xf numFmtId="176" fontId="12" fillId="0" borderId="46" xfId="0" applyNumberFormat="1" applyFont="1" applyBorder="1" applyAlignment="1">
      <alignment vertical="center"/>
    </xf>
    <xf numFmtId="176" fontId="12" fillId="0" borderId="0" xfId="0" applyNumberFormat="1" applyFont="1" applyAlignment="1">
      <alignment vertical="center"/>
    </xf>
    <xf numFmtId="176" fontId="12" fillId="0" borderId="17" xfId="0" applyNumberFormat="1" applyFont="1" applyBorder="1" applyAlignment="1">
      <alignment vertical="center"/>
    </xf>
    <xf numFmtId="176" fontId="12" fillId="0" borderId="16" xfId="0" applyNumberFormat="1" applyFont="1" applyBorder="1" applyAlignment="1">
      <alignment vertical="center"/>
    </xf>
    <xf numFmtId="176" fontId="12" fillId="0" borderId="47" xfId="0" applyNumberFormat="1" applyFont="1" applyBorder="1" applyAlignment="1">
      <alignment vertical="center"/>
    </xf>
    <xf numFmtId="0" fontId="13" fillId="0" borderId="24" xfId="0" applyFont="1" applyBorder="1" applyAlignment="1">
      <alignment horizontal="center" vertical="center"/>
    </xf>
    <xf numFmtId="0" fontId="13" fillId="0" borderId="2" xfId="0" applyFont="1" applyBorder="1" applyAlignment="1">
      <alignment horizontal="center" vertical="center"/>
    </xf>
    <xf numFmtId="56" fontId="10" fillId="0" borderId="0" xfId="0" applyNumberFormat="1" applyFont="1" applyAlignment="1">
      <alignment horizontal="center" vertical="center"/>
    </xf>
    <xf numFmtId="0" fontId="13" fillId="0" borderId="15" xfId="0" applyFont="1" applyBorder="1" applyAlignment="1">
      <alignment horizontal="center" vertical="center"/>
    </xf>
    <xf numFmtId="0" fontId="14" fillId="0" borderId="0" xfId="0" applyFont="1" applyAlignment="1">
      <alignment vertical="top" wrapText="1"/>
    </xf>
    <xf numFmtId="49" fontId="10" fillId="0" borderId="0" xfId="0" applyNumberFormat="1" applyFont="1" applyAlignment="1">
      <alignment horizontal="center" vertical="center"/>
    </xf>
    <xf numFmtId="0" fontId="10" fillId="0" borderId="0" xfId="0" applyFont="1" applyAlignment="1">
      <alignment horizontal="center" vertical="center"/>
    </xf>
    <xf numFmtId="49" fontId="10" fillId="2" borderId="0" xfId="0" applyNumberFormat="1" applyFont="1" applyFill="1" applyAlignment="1">
      <alignment horizontal="center" vertical="center"/>
    </xf>
    <xf numFmtId="176" fontId="12" fillId="0" borderId="8" xfId="0" applyNumberFormat="1" applyFont="1" applyBorder="1" applyAlignment="1">
      <alignment vertical="center"/>
    </xf>
    <xf numFmtId="176" fontId="12" fillId="0" borderId="18" xfId="0" applyNumberFormat="1" applyFont="1" applyBorder="1" applyAlignment="1">
      <alignment vertical="center"/>
    </xf>
    <xf numFmtId="0" fontId="13" fillId="0" borderId="29" xfId="0" applyFont="1" applyBorder="1" applyAlignment="1">
      <alignment horizontal="center" vertical="center"/>
    </xf>
    <xf numFmtId="0" fontId="14" fillId="0" borderId="0" xfId="0" applyFont="1" applyAlignment="1">
      <alignment horizontal="left" vertical="top"/>
    </xf>
    <xf numFmtId="0" fontId="12" fillId="0" borderId="0" xfId="0" applyFont="1" applyAlignment="1">
      <alignment horizontal="center" vertical="center"/>
    </xf>
    <xf numFmtId="0" fontId="10" fillId="2" borderId="0" xfId="0" applyFont="1" applyFill="1" applyAlignment="1">
      <alignment horizontal="center" vertical="center"/>
    </xf>
    <xf numFmtId="176" fontId="10" fillId="0" borderId="48" xfId="0" applyNumberFormat="1" applyFont="1" applyBorder="1" applyAlignment="1">
      <alignment horizontal="center"/>
    </xf>
    <xf numFmtId="176" fontId="11" fillId="0" borderId="52" xfId="0" applyNumberFormat="1" applyFont="1" applyBorder="1" applyAlignment="1">
      <alignment horizontal="center"/>
    </xf>
    <xf numFmtId="176" fontId="12" fillId="0" borderId="54" xfId="0" applyNumberFormat="1" applyFont="1" applyBorder="1" applyAlignment="1">
      <alignment horizontal="center" vertical="center"/>
    </xf>
    <xf numFmtId="176" fontId="12" fillId="0" borderId="49" xfId="0" applyNumberFormat="1" applyFont="1" applyBorder="1" applyAlignment="1">
      <alignment horizontal="center" vertical="center"/>
    </xf>
    <xf numFmtId="176" fontId="12" fillId="0" borderId="17" xfId="0" applyNumberFormat="1" applyFont="1" applyBorder="1" applyAlignment="1">
      <alignment horizontal="center" vertical="center"/>
    </xf>
    <xf numFmtId="176" fontId="12" fillId="0" borderId="50" xfId="0" applyNumberFormat="1" applyFont="1" applyBorder="1" applyAlignment="1">
      <alignment horizontal="center" vertical="center"/>
    </xf>
    <xf numFmtId="176" fontId="12" fillId="0" borderId="16" xfId="0" applyNumberFormat="1" applyFont="1" applyBorder="1" applyAlignment="1">
      <alignment horizontal="center" vertical="center"/>
    </xf>
    <xf numFmtId="176" fontId="12" fillId="0" borderId="47" xfId="0" applyNumberFormat="1" applyFont="1" applyBorder="1" applyAlignment="1">
      <alignment horizontal="center" vertical="center"/>
    </xf>
    <xf numFmtId="176" fontId="12" fillId="0" borderId="57" xfId="0" applyNumberFormat="1" applyFont="1" applyBorder="1" applyAlignment="1">
      <alignment horizontal="center" vertical="center"/>
    </xf>
    <xf numFmtId="176" fontId="12" fillId="0" borderId="58" xfId="0" applyNumberFormat="1" applyFont="1" applyBorder="1" applyAlignment="1">
      <alignment horizontal="center" vertical="center"/>
    </xf>
    <xf numFmtId="176" fontId="12" fillId="0" borderId="59" xfId="0" applyNumberFormat="1" applyFont="1" applyBorder="1" applyAlignment="1">
      <alignment horizontal="center" vertical="center"/>
    </xf>
    <xf numFmtId="176" fontId="12" fillId="0" borderId="60" xfId="0" applyNumberFormat="1" applyFont="1" applyBorder="1" applyAlignment="1">
      <alignment horizontal="center" vertical="center"/>
    </xf>
    <xf numFmtId="176" fontId="12" fillId="0" borderId="61" xfId="0" applyNumberFormat="1" applyFont="1" applyBorder="1" applyAlignment="1">
      <alignment horizontal="center" vertical="center"/>
    </xf>
    <xf numFmtId="176" fontId="12" fillId="0" borderId="62" xfId="0" applyNumberFormat="1" applyFont="1" applyBorder="1" applyAlignment="1">
      <alignment horizontal="center" vertical="center"/>
    </xf>
    <xf numFmtId="176" fontId="12" fillId="0" borderId="63" xfId="0" applyNumberFormat="1" applyFont="1" applyBorder="1" applyAlignment="1">
      <alignment horizontal="center" vertical="center"/>
    </xf>
    <xf numFmtId="176" fontId="12" fillId="0" borderId="64" xfId="0" applyNumberFormat="1" applyFont="1" applyBorder="1" applyAlignment="1">
      <alignment horizontal="center" vertical="center"/>
    </xf>
    <xf numFmtId="176" fontId="0" fillId="0" borderId="0" xfId="0" applyNumberFormat="1"/>
    <xf numFmtId="176" fontId="12" fillId="0" borderId="55" xfId="0" applyNumberFormat="1" applyFont="1" applyBorder="1" applyAlignment="1">
      <alignment horizontal="center" vertical="center"/>
    </xf>
    <xf numFmtId="0" fontId="13" fillId="0" borderId="85" xfId="0" applyFont="1" applyBorder="1" applyAlignment="1">
      <alignment horizontal="center" vertical="center"/>
    </xf>
    <xf numFmtId="0" fontId="0" fillId="0" borderId="0" xfId="0" applyAlignment="1">
      <alignment vertical="center"/>
    </xf>
    <xf numFmtId="178" fontId="0" fillId="5" borderId="95" xfId="0" applyNumberFormat="1" applyFill="1" applyBorder="1" applyAlignment="1">
      <alignment vertical="center"/>
    </xf>
    <xf numFmtId="0" fontId="0" fillId="0" borderId="96" xfId="0" applyBorder="1" applyAlignment="1" applyProtection="1">
      <alignment vertical="center"/>
      <protection locked="0"/>
    </xf>
    <xf numFmtId="0" fontId="0" fillId="0" borderId="97" xfId="0" applyBorder="1" applyAlignment="1" applyProtection="1">
      <alignment vertical="center"/>
      <protection locked="0"/>
    </xf>
    <xf numFmtId="178" fontId="0" fillId="5" borderId="98" xfId="0" applyNumberFormat="1" applyFill="1" applyBorder="1" applyAlignment="1">
      <alignment vertical="center"/>
    </xf>
    <xf numFmtId="0" fontId="0" fillId="0" borderId="97" xfId="0" applyBorder="1" applyAlignment="1" applyProtection="1">
      <alignment vertical="center" wrapText="1"/>
      <protection locked="0"/>
    </xf>
    <xf numFmtId="0" fontId="0" fillId="0" borderId="96" xfId="0" applyBorder="1" applyAlignment="1" applyProtection="1">
      <alignment vertical="center" wrapText="1"/>
      <protection locked="0"/>
    </xf>
    <xf numFmtId="178" fontId="0" fillId="5" borderId="87" xfId="0" applyNumberFormat="1" applyFill="1" applyBorder="1" applyAlignment="1">
      <alignment vertical="center"/>
    </xf>
    <xf numFmtId="0" fontId="0" fillId="0" borderId="91" xfId="0" applyBorder="1" applyAlignment="1" applyProtection="1">
      <alignment vertical="center"/>
      <protection locked="0"/>
    </xf>
    <xf numFmtId="0" fontId="0" fillId="0" borderId="88" xfId="0" applyBorder="1" applyAlignment="1" applyProtection="1">
      <alignment vertical="center"/>
      <protection locked="0"/>
    </xf>
    <xf numFmtId="178" fontId="0" fillId="5" borderId="93" xfId="0" applyNumberFormat="1" applyFill="1" applyBorder="1" applyAlignment="1">
      <alignment vertical="center"/>
    </xf>
    <xf numFmtId="0" fontId="0" fillId="0" borderId="91" xfId="0" applyBorder="1" applyAlignment="1">
      <alignment vertical="center"/>
    </xf>
    <xf numFmtId="0" fontId="0" fillId="0" borderId="88" xfId="0" applyBorder="1" applyAlignment="1">
      <alignment vertical="center"/>
    </xf>
    <xf numFmtId="178" fontId="0" fillId="0" borderId="89" xfId="0" applyNumberFormat="1" applyBorder="1" applyAlignment="1" applyProtection="1">
      <alignment vertical="center"/>
      <protection locked="0"/>
    </xf>
    <xf numFmtId="0" fontId="0" fillId="0" borderId="92" xfId="0" applyBorder="1" applyAlignment="1" applyProtection="1">
      <alignment vertical="center"/>
      <protection locked="0"/>
    </xf>
    <xf numFmtId="178" fontId="0" fillId="5" borderId="89" xfId="0" applyNumberFormat="1" applyFill="1" applyBorder="1" applyAlignment="1">
      <alignment vertical="center"/>
    </xf>
    <xf numFmtId="0" fontId="0" fillId="0" borderId="90" xfId="0" applyBorder="1" applyAlignment="1" applyProtection="1">
      <alignment vertical="center"/>
      <protection locked="0"/>
    </xf>
    <xf numFmtId="178" fontId="0" fillId="0" borderId="94" xfId="0" applyNumberFormat="1" applyBorder="1" applyAlignment="1" applyProtection="1">
      <alignment vertical="center"/>
      <protection locked="0"/>
    </xf>
    <xf numFmtId="178" fontId="0" fillId="5" borderId="94" xfId="0" applyNumberFormat="1" applyFill="1" applyBorder="1" applyAlignment="1">
      <alignment vertical="center"/>
    </xf>
    <xf numFmtId="178" fontId="0" fillId="4" borderId="87" xfId="0" applyNumberFormat="1" applyFill="1" applyBorder="1" applyAlignment="1">
      <alignment vertical="center"/>
    </xf>
    <xf numFmtId="178" fontId="0" fillId="4" borderId="93" xfId="0" applyNumberFormat="1" applyFill="1" applyBorder="1" applyAlignment="1">
      <alignment vertical="center"/>
    </xf>
    <xf numFmtId="178" fontId="0" fillId="0" borderId="87" xfId="0" applyNumberFormat="1" applyBorder="1" applyAlignment="1">
      <alignment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3" fillId="0" borderId="12" xfId="0" applyFont="1" applyBorder="1"/>
    <xf numFmtId="0" fontId="13" fillId="0" borderId="1" xfId="0" applyFont="1" applyBorder="1"/>
    <xf numFmtId="0" fontId="13" fillId="0" borderId="6" xfId="0" applyFont="1" applyBorder="1"/>
    <xf numFmtId="0" fontId="13" fillId="0" borderId="35" xfId="0" applyFont="1" applyBorder="1"/>
    <xf numFmtId="0" fontId="13" fillId="0" borderId="36" xfId="0" applyFont="1" applyBorder="1"/>
    <xf numFmtId="0" fontId="13" fillId="0" borderId="37" xfId="0" applyFont="1" applyBorder="1"/>
    <xf numFmtId="0" fontId="13" fillId="0" borderId="38" xfId="0" applyFont="1" applyBorder="1"/>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14" fillId="0" borderId="30" xfId="0" applyFont="1" applyBorder="1" applyAlignment="1">
      <alignment vertical="top" wrapText="1"/>
    </xf>
    <xf numFmtId="0" fontId="14" fillId="0" borderId="31" xfId="0" applyFont="1" applyBorder="1" applyAlignment="1">
      <alignment vertical="top" wrapText="1"/>
    </xf>
    <xf numFmtId="0" fontId="14" fillId="0" borderId="32" xfId="0" applyFont="1" applyBorder="1" applyAlignment="1">
      <alignment vertical="top" wrapText="1"/>
    </xf>
    <xf numFmtId="0" fontId="14" fillId="0" borderId="33" xfId="0" applyFont="1" applyBorder="1" applyAlignment="1">
      <alignment vertical="top" wrapText="1"/>
    </xf>
    <xf numFmtId="0" fontId="10" fillId="2" borderId="6" xfId="0" applyFont="1" applyFill="1" applyBorder="1" applyAlignment="1">
      <alignment horizontal="center" vertical="center"/>
    </xf>
    <xf numFmtId="0" fontId="13" fillId="0" borderId="39" xfId="0" applyFont="1" applyBorder="1"/>
    <xf numFmtId="0" fontId="13" fillId="0" borderId="40" xfId="0" applyFont="1" applyBorder="1"/>
    <xf numFmtId="0" fontId="13" fillId="0" borderId="41" xfId="0" applyFont="1" applyBorder="1"/>
    <xf numFmtId="0" fontId="13" fillId="0" borderId="42" xfId="0" applyFont="1" applyBorder="1"/>
    <xf numFmtId="0" fontId="13" fillId="0" borderId="34" xfId="0" applyFont="1" applyBorder="1"/>
    <xf numFmtId="0" fontId="13" fillId="0" borderId="12" xfId="0" applyFont="1" applyBorder="1" applyAlignment="1">
      <alignment horizontal="left"/>
    </xf>
    <xf numFmtId="0" fontId="13" fillId="0" borderId="76" xfId="0" applyFont="1" applyBorder="1"/>
    <xf numFmtId="0" fontId="13" fillId="0" borderId="77" xfId="0" applyFont="1" applyBorder="1"/>
    <xf numFmtId="0" fontId="13" fillId="0" borderId="78" xfId="0" applyFont="1" applyBorder="1"/>
    <xf numFmtId="0" fontId="13" fillId="0" borderId="35" xfId="0" applyFont="1" applyBorder="1" applyAlignment="1">
      <alignment horizontal="left"/>
    </xf>
    <xf numFmtId="0" fontId="13" fillId="0" borderId="65" xfId="0" applyFont="1" applyBorder="1"/>
    <xf numFmtId="0" fontId="13" fillId="0" borderId="66" xfId="0" applyFont="1" applyBorder="1"/>
    <xf numFmtId="0" fontId="13" fillId="0" borderId="70" xfId="0" applyFont="1" applyBorder="1"/>
    <xf numFmtId="0" fontId="13" fillId="0" borderId="0" xfId="0" applyFont="1" applyAlignment="1">
      <alignment horizontal="left"/>
    </xf>
    <xf numFmtId="0" fontId="13" fillId="0" borderId="36" xfId="0" applyFont="1" applyBorder="1" applyAlignment="1">
      <alignment horizontal="left"/>
    </xf>
    <xf numFmtId="0" fontId="13" fillId="0" borderId="39" xfId="0" applyFont="1" applyBorder="1" applyAlignment="1">
      <alignment horizontal="left"/>
    </xf>
    <xf numFmtId="0" fontId="13" fillId="0" borderId="68" xfId="0" applyFont="1" applyBorder="1"/>
    <xf numFmtId="0" fontId="13" fillId="0" borderId="69" xfId="0" applyFont="1" applyBorder="1"/>
    <xf numFmtId="0" fontId="13" fillId="0" borderId="84" xfId="0" applyFont="1" applyBorder="1"/>
    <xf numFmtId="176" fontId="12" fillId="0" borderId="0" xfId="0" applyNumberFormat="1" applyFont="1" applyAlignment="1">
      <alignment horizontal="center"/>
    </xf>
    <xf numFmtId="0" fontId="12" fillId="0" borderId="0" xfId="0" applyFont="1"/>
    <xf numFmtId="0" fontId="17" fillId="6" borderId="0" xfId="0" applyFont="1" applyFill="1" applyAlignment="1">
      <alignment vertical="center"/>
    </xf>
    <xf numFmtId="0" fontId="13" fillId="0" borderId="76" xfId="0" applyFont="1" applyBorder="1" applyAlignment="1">
      <alignment horizontal="left"/>
    </xf>
    <xf numFmtId="0" fontId="13" fillId="0" borderId="102" xfId="0" applyFont="1" applyBorder="1"/>
    <xf numFmtId="0" fontId="18" fillId="0" borderId="0" xfId="0" applyFont="1"/>
    <xf numFmtId="0" fontId="16" fillId="7" borderId="107" xfId="0" applyFont="1" applyFill="1" applyBorder="1" applyAlignment="1">
      <alignment horizontal="center"/>
    </xf>
    <xf numFmtId="0" fontId="16" fillId="7" borderId="104" xfId="0" applyFont="1" applyFill="1" applyBorder="1" applyAlignment="1">
      <alignment horizontal="center"/>
    </xf>
    <xf numFmtId="0" fontId="16" fillId="7" borderId="79" xfId="0" applyFont="1" applyFill="1" applyBorder="1" applyAlignment="1">
      <alignment horizontal="center"/>
    </xf>
    <xf numFmtId="0" fontId="16" fillId="7" borderId="95" xfId="0" applyFont="1" applyFill="1" applyBorder="1" applyAlignment="1">
      <alignment horizontal="center" vertical="top"/>
    </xf>
    <xf numFmtId="0" fontId="16" fillId="7" borderId="105" xfId="0" applyFont="1" applyFill="1" applyBorder="1" applyAlignment="1">
      <alignment horizontal="center" vertical="top"/>
    </xf>
    <xf numFmtId="0" fontId="16" fillId="7" borderId="106" xfId="0" applyFont="1" applyFill="1" applyBorder="1" applyAlignment="1">
      <alignment horizontal="center" vertical="top"/>
    </xf>
    <xf numFmtId="176" fontId="12" fillId="0" borderId="53" xfId="0" applyNumberFormat="1" applyFont="1" applyBorder="1" applyAlignment="1">
      <alignment vertical="center"/>
    </xf>
    <xf numFmtId="176" fontId="12" fillId="0" borderId="54" xfId="0" applyNumberFormat="1" applyFont="1" applyBorder="1" applyAlignment="1">
      <alignment vertical="center"/>
    </xf>
    <xf numFmtId="176" fontId="12" fillId="0" borderId="55" xfId="0" applyNumberFormat="1" applyFont="1" applyBorder="1" applyAlignment="1">
      <alignment vertical="center"/>
    </xf>
    <xf numFmtId="180" fontId="12" fillId="0" borderId="0" xfId="0" applyNumberFormat="1" applyFont="1" applyAlignment="1">
      <alignment horizontal="center" vertical="top"/>
    </xf>
    <xf numFmtId="181" fontId="0" fillId="0" borderId="0" xfId="0" applyNumberFormat="1"/>
    <xf numFmtId="181" fontId="0" fillId="0" borderId="97" xfId="0" applyNumberFormat="1" applyBorder="1" applyAlignment="1" applyProtection="1">
      <alignment vertical="center"/>
      <protection locked="0"/>
    </xf>
    <xf numFmtId="181" fontId="0" fillId="0" borderId="88" xfId="0" applyNumberFormat="1" applyBorder="1" applyAlignment="1" applyProtection="1">
      <alignment vertical="center"/>
      <protection locked="0"/>
    </xf>
    <xf numFmtId="181" fontId="0" fillId="0" borderId="90" xfId="0" applyNumberFormat="1" applyBorder="1" applyAlignment="1" applyProtection="1">
      <alignment vertical="center"/>
      <protection locked="0"/>
    </xf>
    <xf numFmtId="178" fontId="0" fillId="0" borderId="93" xfId="0" applyNumberFormat="1" applyBorder="1" applyAlignment="1">
      <alignment vertical="center"/>
    </xf>
    <xf numFmtId="178" fontId="0" fillId="4" borderId="98" xfId="0" applyNumberFormat="1" applyFill="1" applyBorder="1" applyAlignment="1">
      <alignment vertical="center"/>
    </xf>
    <xf numFmtId="182" fontId="12" fillId="0" borderId="0" xfId="0" applyNumberFormat="1" applyFont="1" applyAlignment="1">
      <alignment horizontal="center"/>
    </xf>
    <xf numFmtId="178" fontId="0" fillId="5" borderId="111" xfId="0" applyNumberFormat="1" applyFill="1" applyBorder="1" applyAlignment="1">
      <alignment vertical="center"/>
    </xf>
    <xf numFmtId="178" fontId="0" fillId="5" borderId="112" xfId="0" applyNumberFormat="1" applyFill="1" applyBorder="1" applyAlignment="1">
      <alignment vertical="center"/>
    </xf>
    <xf numFmtId="178" fontId="0" fillId="0" borderId="113" xfId="0" applyNumberFormat="1" applyBorder="1" applyAlignment="1" applyProtection="1">
      <alignment vertical="center"/>
      <protection locked="0"/>
    </xf>
    <xf numFmtId="178" fontId="0" fillId="5" borderId="113" xfId="0" applyNumberFormat="1" applyFill="1" applyBorder="1" applyAlignment="1">
      <alignment vertical="center"/>
    </xf>
    <xf numFmtId="178" fontId="0" fillId="8" borderId="111" xfId="0" applyNumberFormat="1" applyFill="1" applyBorder="1" applyAlignment="1">
      <alignment vertical="center"/>
    </xf>
    <xf numFmtId="178" fontId="0" fillId="8" borderId="112" xfId="0" applyNumberFormat="1" applyFill="1" applyBorder="1" applyAlignment="1">
      <alignment vertical="center"/>
    </xf>
    <xf numFmtId="0" fontId="0" fillId="8" borderId="91" xfId="0" applyFill="1" applyBorder="1" applyAlignment="1" applyProtection="1">
      <alignment vertical="center"/>
      <protection locked="0"/>
    </xf>
    <xf numFmtId="178" fontId="0" fillId="8" borderId="113" xfId="0" applyNumberFormat="1" applyFill="1" applyBorder="1" applyAlignment="1" applyProtection="1">
      <alignment vertical="center"/>
      <protection locked="0"/>
    </xf>
    <xf numFmtId="181" fontId="0" fillId="8" borderId="88" xfId="0" applyNumberFormat="1" applyFill="1" applyBorder="1" applyAlignment="1" applyProtection="1">
      <alignment vertical="center"/>
      <protection locked="0"/>
    </xf>
    <xf numFmtId="178" fontId="0" fillId="8" borderId="113" xfId="0" applyNumberFormat="1" applyFill="1" applyBorder="1" applyAlignment="1">
      <alignment vertical="center"/>
    </xf>
    <xf numFmtId="49" fontId="18" fillId="7" borderId="80" xfId="0" applyNumberFormat="1" applyFont="1" applyFill="1" applyBorder="1" applyAlignment="1">
      <alignment horizontal="center" vertical="center"/>
    </xf>
    <xf numFmtId="0" fontId="18" fillId="7" borderId="80" xfId="0" applyFont="1" applyFill="1" applyBorder="1" applyAlignment="1">
      <alignment horizontal="center" vertical="center"/>
    </xf>
    <xf numFmtId="0" fontId="18" fillId="7" borderId="103" xfId="0" applyFont="1" applyFill="1" applyBorder="1" applyAlignment="1">
      <alignment horizontal="center" vertical="center"/>
    </xf>
    <xf numFmtId="14" fontId="18" fillId="7" borderId="108" xfId="0" applyNumberFormat="1" applyFont="1" applyFill="1" applyBorder="1" applyAlignment="1">
      <alignment horizontal="center" vertical="center"/>
    </xf>
    <xf numFmtId="14" fontId="18" fillId="7" borderId="109" xfId="0" applyNumberFormat="1" applyFont="1" applyFill="1" applyBorder="1" applyAlignment="1">
      <alignment horizontal="center" vertical="center"/>
    </xf>
    <xf numFmtId="179" fontId="17" fillId="6" borderId="99" xfId="0" applyNumberFormat="1" applyFont="1" applyFill="1" applyBorder="1" applyAlignment="1">
      <alignment horizontal="center" vertical="center"/>
    </xf>
    <xf numFmtId="179" fontId="19" fillId="6" borderId="110" xfId="0" applyNumberFormat="1" applyFont="1" applyFill="1" applyBorder="1" applyAlignment="1">
      <alignment horizontal="center" vertical="center"/>
    </xf>
    <xf numFmtId="0" fontId="19" fillId="6" borderId="100" xfId="0" applyFont="1" applyFill="1" applyBorder="1" applyAlignment="1">
      <alignment horizontal="center" vertical="center"/>
    </xf>
    <xf numFmtId="0" fontId="17" fillId="6" borderId="99" xfId="0" applyFont="1" applyFill="1" applyBorder="1" applyAlignment="1">
      <alignment horizontal="center" vertical="center"/>
    </xf>
    <xf numFmtId="0" fontId="17" fillId="6" borderId="101" xfId="0" applyFont="1" applyFill="1" applyBorder="1" applyAlignment="1">
      <alignment horizontal="center" vertical="center"/>
    </xf>
    <xf numFmtId="179" fontId="20" fillId="0" borderId="114" xfId="0" applyNumberFormat="1" applyFont="1" applyBorder="1" applyAlignment="1">
      <alignment vertical="center"/>
    </xf>
    <xf numFmtId="0" fontId="0" fillId="0" borderId="114" xfId="0" applyBorder="1" applyAlignment="1">
      <alignment vertical="center"/>
    </xf>
    <xf numFmtId="181" fontId="0" fillId="0" borderId="114" xfId="0" applyNumberFormat="1" applyBorder="1" applyAlignment="1">
      <alignment vertical="center"/>
    </xf>
    <xf numFmtId="0" fontId="21" fillId="0" borderId="114" xfId="0" applyFont="1" applyBorder="1" applyAlignment="1">
      <alignment vertical="center"/>
    </xf>
    <xf numFmtId="0" fontId="0" fillId="0" borderId="116" xfId="0" applyBorder="1" applyAlignment="1" applyProtection="1">
      <alignment vertical="center"/>
      <protection locked="0"/>
    </xf>
    <xf numFmtId="0" fontId="0" fillId="0" borderId="115" xfId="0" applyBorder="1" applyAlignment="1" applyProtection="1">
      <alignment vertical="center"/>
      <protection locked="0"/>
    </xf>
    <xf numFmtId="0" fontId="13" fillId="0" borderId="118" xfId="0" applyFont="1" applyBorder="1" applyAlignment="1">
      <alignment horizontal="center" vertical="center"/>
    </xf>
    <xf numFmtId="0" fontId="13" fillId="0" borderId="119" xfId="0" applyFont="1" applyBorder="1" applyAlignment="1">
      <alignment horizontal="center" vertical="center"/>
    </xf>
    <xf numFmtId="176" fontId="12" fillId="0" borderId="56" xfId="0" applyNumberFormat="1" applyFont="1" applyBorder="1" applyAlignment="1">
      <alignment vertical="center"/>
    </xf>
    <xf numFmtId="176" fontId="15" fillId="0" borderId="82" xfId="0" applyNumberFormat="1" applyFont="1" applyBorder="1" applyAlignment="1">
      <alignment horizontal="center" vertical="center"/>
    </xf>
    <xf numFmtId="176" fontId="15" fillId="0" borderId="81" xfId="0" applyNumberFormat="1" applyFont="1" applyBorder="1" applyAlignment="1">
      <alignment vertical="center"/>
    </xf>
    <xf numFmtId="176" fontId="15" fillId="0" borderId="82" xfId="0" applyNumberFormat="1" applyFont="1" applyBorder="1" applyAlignment="1">
      <alignment vertical="center"/>
    </xf>
    <xf numFmtId="176" fontId="15" fillId="0" borderId="117" xfId="0" applyNumberFormat="1" applyFont="1" applyBorder="1" applyAlignment="1">
      <alignment vertical="center"/>
    </xf>
    <xf numFmtId="0" fontId="13" fillId="0" borderId="0" xfId="0" applyFont="1" applyAlignment="1">
      <alignment horizontal="center" vertical="center"/>
    </xf>
    <xf numFmtId="0" fontId="12" fillId="0" borderId="0" xfId="0" applyFont="1" applyAlignment="1">
      <alignment vertical="center"/>
    </xf>
    <xf numFmtId="0" fontId="18" fillId="7" borderId="120" xfId="0" applyFont="1" applyFill="1" applyBorder="1" applyAlignment="1">
      <alignment horizontal="center" vertical="center"/>
    </xf>
    <xf numFmtId="176" fontId="12" fillId="0" borderId="53" xfId="0" applyNumberFormat="1" applyFont="1" applyBorder="1" applyAlignment="1">
      <alignment horizontal="center" vertical="center"/>
    </xf>
    <xf numFmtId="0" fontId="0" fillId="0" borderId="45" xfId="0" applyBorder="1"/>
    <xf numFmtId="176" fontId="12" fillId="0" borderId="122" xfId="0" applyNumberFormat="1" applyFont="1" applyBorder="1" applyAlignment="1">
      <alignment horizontal="center" vertical="center"/>
    </xf>
    <xf numFmtId="176" fontId="12" fillId="0" borderId="77" xfId="0" applyNumberFormat="1" applyFont="1" applyBorder="1" applyAlignment="1">
      <alignment vertical="center"/>
    </xf>
    <xf numFmtId="176" fontId="12" fillId="0" borderId="123" xfId="0" applyNumberFormat="1" applyFont="1" applyBorder="1" applyAlignment="1">
      <alignment vertical="center"/>
    </xf>
    <xf numFmtId="0" fontId="14" fillId="0" borderId="12" xfId="0" applyFont="1" applyBorder="1" applyAlignment="1">
      <alignment vertical="top" wrapText="1"/>
    </xf>
    <xf numFmtId="0" fontId="14" fillId="0" borderId="1" xfId="0" applyFont="1" applyBorder="1" applyAlignment="1">
      <alignment vertical="top" wrapText="1"/>
    </xf>
    <xf numFmtId="0" fontId="14" fillId="0" borderId="6" xfId="0" applyFont="1" applyBorder="1" applyAlignment="1">
      <alignment vertical="top" wrapText="1"/>
    </xf>
    <xf numFmtId="0" fontId="13" fillId="0" borderId="71" xfId="0" applyFont="1" applyBorder="1" applyAlignment="1">
      <alignment horizontal="center" vertical="center"/>
    </xf>
    <xf numFmtId="0" fontId="14" fillId="0" borderId="65" xfId="0" applyFont="1" applyBorder="1" applyAlignment="1">
      <alignment vertical="top" wrapText="1"/>
    </xf>
    <xf numFmtId="0" fontId="14" fillId="0" borderId="66" xfId="0" applyFont="1" applyBorder="1" applyAlignment="1">
      <alignment vertical="top" wrapText="1"/>
    </xf>
    <xf numFmtId="0" fontId="14" fillId="0" borderId="70" xfId="0" applyFont="1" applyBorder="1" applyAlignment="1">
      <alignment vertical="top" wrapText="1"/>
    </xf>
    <xf numFmtId="0" fontId="14" fillId="0" borderId="67" xfId="0" applyFont="1" applyBorder="1" applyAlignment="1">
      <alignment vertical="top" wrapText="1"/>
    </xf>
    <xf numFmtId="56" fontId="10" fillId="0" borderId="68" xfId="0" applyNumberFormat="1" applyFont="1" applyBorder="1" applyAlignment="1">
      <alignment vertical="center"/>
    </xf>
    <xf numFmtId="56" fontId="10" fillId="0" borderId="69" xfId="0" applyNumberFormat="1" applyFont="1" applyBorder="1" applyAlignment="1">
      <alignment vertical="center"/>
    </xf>
    <xf numFmtId="56" fontId="10" fillId="0" borderId="84" xfId="0" applyNumberFormat="1" applyFont="1" applyBorder="1" applyAlignment="1">
      <alignment horizontal="center" vertical="center"/>
    </xf>
    <xf numFmtId="56" fontId="10" fillId="0" borderId="34" xfId="0" applyNumberFormat="1" applyFont="1" applyBorder="1" applyAlignment="1">
      <alignment horizontal="center" vertical="center"/>
    </xf>
    <xf numFmtId="56" fontId="14" fillId="0" borderId="12" xfId="0" applyNumberFormat="1" applyFont="1" applyBorder="1" applyAlignment="1">
      <alignment vertical="top" wrapText="1"/>
    </xf>
    <xf numFmtId="0" fontId="10" fillId="0" borderId="68" xfId="0" applyFont="1" applyBorder="1" applyAlignment="1">
      <alignment vertical="center"/>
    </xf>
    <xf numFmtId="0" fontId="10" fillId="0" borderId="69" xfId="0" applyFont="1" applyBorder="1" applyAlignment="1">
      <alignment vertical="center"/>
    </xf>
    <xf numFmtId="49" fontId="10" fillId="0" borderId="84" xfId="0" applyNumberFormat="1" applyFont="1" applyBorder="1" applyAlignment="1">
      <alignment horizontal="center" vertical="center"/>
    </xf>
    <xf numFmtId="49" fontId="10" fillId="0" borderId="34" xfId="0" applyNumberFormat="1" applyFont="1" applyBorder="1" applyAlignment="1">
      <alignment horizontal="center" vertical="center"/>
    </xf>
    <xf numFmtId="0" fontId="0" fillId="0" borderId="68" xfId="0" applyBorder="1"/>
    <xf numFmtId="0" fontId="0" fillId="0" borderId="69" xfId="0" applyBorder="1"/>
    <xf numFmtId="0" fontId="1" fillId="0" borderId="84" xfId="0" applyFont="1" applyBorder="1"/>
    <xf numFmtId="0" fontId="1" fillId="0" borderId="34" xfId="0" applyFont="1" applyBorder="1"/>
    <xf numFmtId="176" fontId="9" fillId="0" borderId="81" xfId="0" applyNumberFormat="1" applyFont="1" applyBorder="1" applyAlignment="1">
      <alignment horizontal="center" vertical="center"/>
    </xf>
    <xf numFmtId="176" fontId="9" fillId="0" borderId="82" xfId="0" applyNumberFormat="1" applyFont="1" applyBorder="1" applyAlignment="1">
      <alignment horizontal="center" vertical="center"/>
    </xf>
    <xf numFmtId="176" fontId="9" fillId="0" borderId="121" xfId="0" applyNumberFormat="1" applyFont="1" applyBorder="1" applyAlignment="1">
      <alignment horizontal="center" vertical="center"/>
    </xf>
    <xf numFmtId="176" fontId="24" fillId="0" borderId="124" xfId="0" applyNumberFormat="1" applyFont="1" applyBorder="1" applyAlignment="1">
      <alignment horizontal="center" vertical="center"/>
    </xf>
    <xf numFmtId="176" fontId="24" fillId="0" borderId="83" xfId="0" applyNumberFormat="1" applyFont="1" applyBorder="1" applyAlignment="1">
      <alignment horizontal="center" vertical="center"/>
    </xf>
    <xf numFmtId="177" fontId="7" fillId="0" borderId="0" xfId="0" applyNumberFormat="1" applyFont="1" applyAlignment="1">
      <alignment horizontal="center" vertical="center"/>
    </xf>
    <xf numFmtId="181" fontId="12" fillId="0" borderId="8" xfId="0" applyNumberFormat="1" applyFont="1" applyBorder="1" applyAlignment="1">
      <alignment horizontal="center" vertical="top"/>
    </xf>
    <xf numFmtId="176" fontId="22" fillId="0" borderId="10" xfId="0" applyNumberFormat="1" applyFont="1" applyBorder="1" applyAlignment="1">
      <alignment horizontal="center"/>
    </xf>
    <xf numFmtId="176" fontId="22" fillId="0" borderId="4" xfId="0" applyNumberFormat="1" applyFont="1" applyBorder="1" applyAlignment="1">
      <alignment horizontal="center"/>
    </xf>
    <xf numFmtId="176" fontId="22" fillId="0" borderId="11" xfId="0" applyNumberFormat="1" applyFont="1" applyBorder="1" applyAlignment="1">
      <alignment horizontal="center"/>
    </xf>
    <xf numFmtId="176" fontId="22" fillId="0" borderId="5" xfId="0" applyNumberFormat="1" applyFont="1" applyBorder="1" applyAlignment="1">
      <alignment horizontal="center"/>
    </xf>
    <xf numFmtId="176" fontId="22" fillId="3" borderId="10" xfId="0" applyNumberFormat="1" applyFont="1" applyFill="1" applyBorder="1" applyAlignment="1">
      <alignment horizontal="center"/>
    </xf>
    <xf numFmtId="176" fontId="22" fillId="3" borderId="4" xfId="0" applyNumberFormat="1" applyFont="1" applyFill="1" applyBorder="1" applyAlignment="1">
      <alignment horizontal="center"/>
    </xf>
    <xf numFmtId="176" fontId="22" fillId="3" borderId="11" xfId="0" applyNumberFormat="1" applyFont="1" applyFill="1" applyBorder="1" applyAlignment="1">
      <alignment horizontal="center"/>
    </xf>
    <xf numFmtId="176" fontId="22" fillId="4" borderId="4" xfId="0" applyNumberFormat="1" applyFont="1" applyFill="1" applyBorder="1" applyAlignment="1">
      <alignment horizontal="center"/>
    </xf>
    <xf numFmtId="176" fontId="22" fillId="4" borderId="5" xfId="0" applyNumberFormat="1" applyFont="1" applyFill="1" applyBorder="1" applyAlignment="1">
      <alignment horizontal="center"/>
    </xf>
    <xf numFmtId="176" fontId="9" fillId="0" borderId="51" xfId="0" applyNumberFormat="1" applyFont="1" applyBorder="1" applyAlignment="1">
      <alignment horizontal="center"/>
    </xf>
    <xf numFmtId="176" fontId="9" fillId="0" borderId="43" xfId="0" applyNumberFormat="1" applyFont="1" applyBorder="1" applyAlignment="1">
      <alignment horizontal="center"/>
    </xf>
    <xf numFmtId="176" fontId="9" fillId="0" borderId="44" xfId="0" applyNumberFormat="1" applyFont="1" applyBorder="1" applyAlignment="1">
      <alignment horizontal="center"/>
    </xf>
    <xf numFmtId="0" fontId="14" fillId="0" borderId="12" xfId="0" applyFont="1" applyBorder="1" applyAlignment="1">
      <alignment vertical="top" wrapText="1"/>
    </xf>
    <xf numFmtId="0" fontId="14" fillId="0" borderId="0" xfId="0" applyFont="1" applyAlignment="1">
      <alignment vertical="top" wrapText="1"/>
    </xf>
    <xf numFmtId="0" fontId="14" fillId="0" borderId="1" xfId="0" applyFont="1" applyBorder="1" applyAlignment="1">
      <alignment vertical="top" wrapText="1"/>
    </xf>
    <xf numFmtId="0" fontId="14" fillId="0" borderId="6" xfId="0" applyFont="1" applyBorder="1" applyAlignment="1">
      <alignment vertical="top" wrapText="1"/>
    </xf>
    <xf numFmtId="0" fontId="23" fillId="0" borderId="12" xfId="0" applyFont="1" applyBorder="1" applyAlignment="1">
      <alignment horizontal="center" vertical="top" wrapText="1"/>
    </xf>
    <xf numFmtId="0" fontId="23" fillId="0" borderId="0" xfId="0" applyFont="1" applyAlignment="1">
      <alignment horizontal="center" vertical="top" wrapText="1"/>
    </xf>
    <xf numFmtId="0" fontId="23" fillId="0" borderId="6" xfId="0" applyFont="1" applyBorder="1" applyAlignment="1">
      <alignment horizontal="center" vertical="top" wrapText="1"/>
    </xf>
    <xf numFmtId="0" fontId="23" fillId="0" borderId="13" xfId="0" applyFont="1" applyBorder="1" applyAlignment="1">
      <alignment horizontal="center" vertical="top" wrapText="1"/>
    </xf>
    <xf numFmtId="0" fontId="23" fillId="0" borderId="8" xfId="0" applyFont="1" applyBorder="1" applyAlignment="1">
      <alignment horizontal="center" vertical="top" wrapText="1"/>
    </xf>
    <xf numFmtId="0" fontId="23" fillId="0" borderId="9" xfId="0" applyFont="1" applyBorder="1" applyAlignment="1">
      <alignment horizontal="center" vertical="top" wrapText="1"/>
    </xf>
    <xf numFmtId="0" fontId="12" fillId="0" borderId="26" xfId="0" applyFont="1" applyBorder="1" applyAlignment="1">
      <alignment horizontal="center" vertical="center"/>
    </xf>
    <xf numFmtId="0" fontId="12" fillId="0" borderId="25" xfId="0" applyFont="1" applyBorder="1" applyAlignment="1">
      <alignment horizontal="center" vertical="center"/>
    </xf>
    <xf numFmtId="0" fontId="12" fillId="0" borderId="27" xfId="0" applyFont="1" applyBorder="1" applyAlignment="1">
      <alignment horizontal="center" vertical="center"/>
    </xf>
    <xf numFmtId="0" fontId="13"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0" xfId="0" applyFont="1" applyAlignment="1">
      <alignment horizontal="center" vertical="center"/>
    </xf>
    <xf numFmtId="0" fontId="13" fillId="0" borderId="19" xfId="0" applyFont="1" applyBorder="1" applyAlignment="1">
      <alignment horizontal="center" vertical="center" textRotation="255"/>
    </xf>
    <xf numFmtId="0" fontId="13" fillId="0" borderId="2" xfId="0" applyFont="1" applyBorder="1" applyAlignment="1">
      <alignment horizontal="center" vertical="center" textRotation="255"/>
    </xf>
    <xf numFmtId="0" fontId="13" fillId="0" borderId="7" xfId="0" applyFont="1" applyBorder="1" applyAlignment="1">
      <alignment horizontal="center" vertical="center" textRotation="255"/>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1" xfId="0" applyFont="1" applyBorder="1" applyAlignment="1">
      <alignment horizontal="center" vertical="top" wrapText="1"/>
    </xf>
    <xf numFmtId="0" fontId="23" fillId="0" borderId="14" xfId="0" applyFont="1" applyBorder="1" applyAlignment="1">
      <alignment horizontal="center" vertical="top" wrapText="1"/>
    </xf>
    <xf numFmtId="176" fontId="9" fillId="0" borderId="124" xfId="0" applyNumberFormat="1" applyFont="1" applyBorder="1" applyAlignment="1">
      <alignment horizontal="center" vertical="center"/>
    </xf>
    <xf numFmtId="176" fontId="9" fillId="0" borderId="83" xfId="0" applyNumberFormat="1" applyFont="1" applyBorder="1" applyAlignment="1">
      <alignment horizontal="center"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15" xfId="0" applyFont="1" applyBorder="1" applyAlignment="1">
      <alignment horizontal="center" vertical="center"/>
    </xf>
    <xf numFmtId="0" fontId="13" fillId="0" borderId="118" xfId="0" applyFont="1" applyBorder="1" applyAlignment="1">
      <alignment horizontal="center" vertical="center"/>
    </xf>
    <xf numFmtId="0" fontId="13" fillId="0" borderId="85" xfId="0" applyFont="1" applyBorder="1" applyAlignment="1">
      <alignment horizontal="center" vertical="center"/>
    </xf>
    <xf numFmtId="0" fontId="12" fillId="0" borderId="28" xfId="0" applyFont="1" applyBorder="1" applyAlignment="1">
      <alignment horizontal="center" vertical="center"/>
    </xf>
    <xf numFmtId="0" fontId="4" fillId="0" borderId="71" xfId="0" applyFont="1" applyBorder="1" applyAlignment="1">
      <alignment horizontal="center" vertical="center"/>
    </xf>
    <xf numFmtId="0" fontId="4" fillId="0" borderId="15" xfId="0" applyFont="1" applyBorder="1" applyAlignment="1">
      <alignment horizontal="center" vertical="center"/>
    </xf>
    <xf numFmtId="176" fontId="22" fillId="5" borderId="10" xfId="0" applyNumberFormat="1" applyFont="1" applyFill="1" applyBorder="1" applyAlignment="1">
      <alignment horizontal="center"/>
    </xf>
    <xf numFmtId="176" fontId="22" fillId="5" borderId="4" xfId="0" applyNumberFormat="1" applyFont="1" applyFill="1" applyBorder="1" applyAlignment="1">
      <alignment horizontal="center"/>
    </xf>
    <xf numFmtId="176" fontId="22" fillId="5" borderId="11" xfId="0" applyNumberFormat="1" applyFont="1" applyFill="1" applyBorder="1" applyAlignment="1">
      <alignment horizontal="center"/>
    </xf>
    <xf numFmtId="176" fontId="22" fillId="4" borderId="10" xfId="0" applyNumberFormat="1" applyFont="1" applyFill="1" applyBorder="1" applyAlignment="1">
      <alignment horizontal="center"/>
    </xf>
    <xf numFmtId="176" fontId="22" fillId="4" borderId="11" xfId="0" applyNumberFormat="1" applyFont="1" applyFill="1" applyBorder="1" applyAlignment="1">
      <alignment horizontal="center"/>
    </xf>
    <xf numFmtId="176" fontId="22" fillId="5" borderId="5" xfId="0" applyNumberFormat="1" applyFont="1" applyFill="1" applyBorder="1" applyAlignment="1">
      <alignment horizontal="center"/>
    </xf>
    <xf numFmtId="176" fontId="22" fillId="0" borderId="73" xfId="0" applyNumberFormat="1" applyFont="1" applyBorder="1" applyAlignment="1">
      <alignment horizontal="center"/>
    </xf>
    <xf numFmtId="176" fontId="22" fillId="0" borderId="74" xfId="0" applyNumberFormat="1" applyFont="1" applyBorder="1" applyAlignment="1">
      <alignment horizontal="center"/>
    </xf>
    <xf numFmtId="176" fontId="22" fillId="0" borderId="86" xfId="0" applyNumberFormat="1" applyFont="1" applyBorder="1" applyAlignment="1">
      <alignment horizontal="center"/>
    </xf>
    <xf numFmtId="176" fontId="22" fillId="5" borderId="73" xfId="0" applyNumberFormat="1" applyFont="1" applyFill="1" applyBorder="1" applyAlignment="1">
      <alignment horizontal="center"/>
    </xf>
    <xf numFmtId="176" fontId="22" fillId="5" borderId="74" xfId="0" applyNumberFormat="1" applyFont="1" applyFill="1" applyBorder="1" applyAlignment="1">
      <alignment horizontal="center"/>
    </xf>
    <xf numFmtId="176" fontId="22" fillId="5" borderId="75" xfId="0" applyNumberFormat="1" applyFont="1" applyFill="1" applyBorder="1" applyAlignment="1">
      <alignment horizontal="center"/>
    </xf>
  </cellXfs>
  <cellStyles count="3">
    <cellStyle name="桁区切り 2" xfId="1" xr:uid="{00000000-0005-0000-0000-000000000000}"/>
    <cellStyle name="通貨 2" xfId="2" xr:uid="{00000000-0005-0000-0000-000001000000}"/>
    <cellStyle name="標準" xfId="0" builtinId="0"/>
  </cellStyles>
  <dxfs count="179">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ont>
        <condense val="0"/>
        <extend val="0"/>
        <color auto="1"/>
      </font>
      <fill>
        <patternFill>
          <bgColor indexed="13"/>
        </patternFill>
      </fill>
    </dxf>
    <dxf>
      <fill>
        <patternFill>
          <bgColor indexed="10"/>
        </patternFill>
      </fill>
    </dxf>
    <dxf>
      <fill>
        <patternFill>
          <bgColor indexed="15"/>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theme="5" tint="0.79998168889431442"/>
        </patternFill>
      </fill>
    </dxf>
    <dxf>
      <fill>
        <patternFill>
          <bgColor theme="8" tint="0.79998168889431442"/>
        </patternFill>
      </fill>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3:AN371"/>
  <sheetViews>
    <sheetView view="pageBreakPreview" topLeftCell="A4" zoomScale="70" zoomScaleNormal="90" zoomScaleSheetLayoutView="70" workbookViewId="0">
      <selection activeCell="K16" sqref="K16"/>
    </sheetView>
  </sheetViews>
  <sheetFormatPr defaultRowHeight="13.2" x14ac:dyDescent="0.2"/>
  <cols>
    <col min="1" max="1" width="11.77734375" style="114" customWidth="1"/>
    <col min="2" max="2" width="11" style="114" customWidth="1"/>
    <col min="3" max="3" width="12.77734375" style="114" bestFit="1" customWidth="1"/>
    <col min="4" max="4" width="3.6640625" customWidth="1"/>
    <col min="5" max="5" width="8.77734375" customWidth="1"/>
    <col min="6" max="6" width="5.88671875" customWidth="1"/>
    <col min="7" max="7" width="13.6640625" customWidth="1"/>
    <col min="8" max="8" width="8.77734375" customWidth="1"/>
    <col min="9" max="9" width="5.77734375" customWidth="1"/>
    <col min="10" max="10" width="13.6640625" style="125" customWidth="1"/>
    <col min="11" max="11" width="8.77734375" customWidth="1"/>
    <col min="12" max="12" width="5.77734375" customWidth="1"/>
    <col min="13" max="13" width="13.6640625" customWidth="1"/>
    <col min="14" max="14" width="8.77734375" customWidth="1"/>
    <col min="15" max="15" width="5.77734375" customWidth="1"/>
    <col min="16" max="16" width="13.6640625" customWidth="1"/>
    <col min="17" max="17" width="8.77734375" customWidth="1"/>
    <col min="18" max="18" width="5.77734375" customWidth="1"/>
    <col min="19" max="19" width="13.6640625" customWidth="1"/>
    <col min="20" max="20" width="8.77734375" customWidth="1"/>
    <col min="21" max="21" width="5.77734375" customWidth="1"/>
    <col min="22" max="22" width="13.6640625" customWidth="1"/>
    <col min="23" max="23" width="8.77734375" customWidth="1"/>
    <col min="24" max="24" width="5.77734375" customWidth="1"/>
    <col min="25" max="25" width="13.6640625" customWidth="1"/>
    <col min="26" max="26" width="8.77734375" customWidth="1"/>
    <col min="27" max="27" width="5.77734375" customWidth="1"/>
    <col min="28" max="28" width="13.6640625" customWidth="1"/>
    <col min="29" max="29" width="8.77734375" customWidth="1"/>
    <col min="30" max="30" width="5.77734375" customWidth="1"/>
    <col min="31" max="31" width="13.6640625" customWidth="1"/>
    <col min="32" max="32" width="8.77734375" customWidth="1"/>
    <col min="33" max="33" width="5.77734375" customWidth="1"/>
    <col min="34" max="34" width="13.6640625" customWidth="1"/>
    <col min="35" max="35" width="8.77734375" customWidth="1"/>
    <col min="36" max="36" width="5.77734375" customWidth="1"/>
    <col min="37" max="37" width="13.6640625" customWidth="1"/>
    <col min="38" max="38" width="8.77734375" customWidth="1"/>
    <col min="39" max="39" width="5.77734375" customWidth="1"/>
    <col min="40" max="40" width="13.6640625" customWidth="1"/>
    <col min="41" max="41" width="4.21875" customWidth="1"/>
  </cols>
  <sheetData>
    <row r="3" spans="1:40" ht="13.8" thickBot="1" x14ac:dyDescent="0.25"/>
    <row r="4" spans="1:40" s="50" customFormat="1" ht="19.95" customHeight="1" thickBot="1" x14ac:dyDescent="0.25">
      <c r="A4" s="115" t="s">
        <v>13</v>
      </c>
      <c r="B4" s="116" t="s">
        <v>18</v>
      </c>
      <c r="C4" s="117" t="s">
        <v>19</v>
      </c>
      <c r="E4" s="152">
        <v>2026</v>
      </c>
      <c r="F4" s="155" t="s">
        <v>17</v>
      </c>
      <c r="H4" s="153"/>
      <c r="I4" s="153"/>
      <c r="J4" s="154"/>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row>
    <row r="5" spans="1:40" s="50" customFormat="1" ht="19.95" customHeight="1" thickBot="1" x14ac:dyDescent="0.25">
      <c r="A5" s="118" t="s">
        <v>14</v>
      </c>
      <c r="B5" s="119" t="s">
        <v>16</v>
      </c>
      <c r="C5" s="120" t="s">
        <v>15</v>
      </c>
      <c r="E5" s="147">
        <v>4</v>
      </c>
      <c r="F5" s="148" t="s">
        <v>38</v>
      </c>
      <c r="G5" s="149" t="s">
        <v>39</v>
      </c>
      <c r="H5" s="150">
        <v>5</v>
      </c>
      <c r="I5" s="148" t="s">
        <v>38</v>
      </c>
      <c r="J5" s="149" t="s">
        <v>39</v>
      </c>
      <c r="K5" s="150">
        <v>6</v>
      </c>
      <c r="L5" s="148" t="s">
        <v>38</v>
      </c>
      <c r="M5" s="149" t="s">
        <v>39</v>
      </c>
      <c r="N5" s="150">
        <v>7</v>
      </c>
      <c r="O5" s="148" t="s">
        <v>38</v>
      </c>
      <c r="P5" s="149" t="s">
        <v>39</v>
      </c>
      <c r="Q5" s="150">
        <v>8</v>
      </c>
      <c r="R5" s="148" t="s">
        <v>38</v>
      </c>
      <c r="S5" s="149" t="s">
        <v>39</v>
      </c>
      <c r="T5" s="150">
        <v>9</v>
      </c>
      <c r="U5" s="148" t="s">
        <v>38</v>
      </c>
      <c r="V5" s="149" t="s">
        <v>39</v>
      </c>
      <c r="W5" s="150">
        <v>10</v>
      </c>
      <c r="X5" s="148" t="s">
        <v>38</v>
      </c>
      <c r="Y5" s="149" t="s">
        <v>39</v>
      </c>
      <c r="Z5" s="150">
        <v>11</v>
      </c>
      <c r="AA5" s="148" t="s">
        <v>38</v>
      </c>
      <c r="AB5" s="149" t="s">
        <v>39</v>
      </c>
      <c r="AC5" s="150">
        <v>12</v>
      </c>
      <c r="AD5" s="148" t="s">
        <v>38</v>
      </c>
      <c r="AE5" s="149" t="s">
        <v>39</v>
      </c>
      <c r="AF5" s="151">
        <v>1</v>
      </c>
      <c r="AG5" s="148" t="s">
        <v>38</v>
      </c>
      <c r="AH5" s="149" t="s">
        <v>39</v>
      </c>
      <c r="AI5" s="150">
        <v>2</v>
      </c>
      <c r="AJ5" s="148" t="s">
        <v>38</v>
      </c>
      <c r="AK5" s="149" t="s">
        <v>39</v>
      </c>
      <c r="AL5" s="150">
        <v>3</v>
      </c>
      <c r="AM5" s="148" t="s">
        <v>38</v>
      </c>
      <c r="AN5" s="149" t="s">
        <v>39</v>
      </c>
    </row>
    <row r="6" spans="1:40" s="50" customFormat="1" ht="26.25" customHeight="1" x14ac:dyDescent="0.2">
      <c r="A6" s="145">
        <f>DATE($E$4,4,1)</f>
        <v>46113</v>
      </c>
      <c r="B6" s="143">
        <f>$F6</f>
        <v>0</v>
      </c>
      <c r="C6" s="143" t="str">
        <f t="shared" ref="C6:C35" si="0">$G6</f>
        <v>＜年度始休業＞</v>
      </c>
      <c r="E6" s="51">
        <f>DATE($E$4,$E$5,1)</f>
        <v>46113</v>
      </c>
      <c r="F6" s="136"/>
      <c r="G6" s="52" t="s">
        <v>12</v>
      </c>
      <c r="H6" s="51">
        <f>DATE($E$4,$H$5,1)</f>
        <v>46143</v>
      </c>
      <c r="I6" s="136"/>
      <c r="J6" s="126"/>
      <c r="K6" s="54">
        <f>DATE($E$4,$K$5,1)</f>
        <v>46174</v>
      </c>
      <c r="L6" s="132"/>
      <c r="M6" s="52"/>
      <c r="N6" s="51">
        <f>DATE($E$4,$N$5,1)</f>
        <v>46204</v>
      </c>
      <c r="O6" s="132"/>
      <c r="P6" s="55"/>
      <c r="Q6" s="54">
        <f>DATE($E$4,$Q$5,1)</f>
        <v>46235</v>
      </c>
      <c r="R6" s="132"/>
      <c r="S6" s="56"/>
      <c r="T6" s="51">
        <f>DATE($E$4,$T$5,1)</f>
        <v>46266</v>
      </c>
      <c r="U6" s="132"/>
      <c r="V6" s="53"/>
      <c r="W6" s="54">
        <f>DATE($E$4,$W$5,1)</f>
        <v>46296</v>
      </c>
      <c r="X6" s="132"/>
      <c r="Y6" s="52"/>
      <c r="Z6" s="51">
        <f>DATE($E$4,$Z$5,1)</f>
        <v>46327</v>
      </c>
      <c r="AA6" s="132"/>
      <c r="AB6" s="55"/>
      <c r="AC6" s="54">
        <f>DATE($E$4,$AC$5,1)</f>
        <v>46357</v>
      </c>
      <c r="AD6" s="132"/>
      <c r="AE6" s="55"/>
      <c r="AF6" s="130">
        <f>DATE($E$4+1,$AF$5,1)</f>
        <v>46388</v>
      </c>
      <c r="AG6" s="56" t="s">
        <v>34</v>
      </c>
      <c r="AH6" s="56"/>
      <c r="AI6" s="51">
        <f>DATE($E$4+1,$AI$5,1)</f>
        <v>46419</v>
      </c>
      <c r="AJ6" s="132"/>
      <c r="AK6" s="53"/>
      <c r="AL6" s="54">
        <f>DATE($E$4+1,$AL$5,1)</f>
        <v>46447</v>
      </c>
      <c r="AM6" s="132"/>
      <c r="AN6" s="53"/>
    </row>
    <row r="7" spans="1:40" s="50" customFormat="1" ht="26.25" customHeight="1" x14ac:dyDescent="0.2">
      <c r="A7" s="145">
        <f>A6+1</f>
        <v>46114</v>
      </c>
      <c r="B7" s="143">
        <f t="shared" ref="B7:B35" si="1">$F7</f>
        <v>0</v>
      </c>
      <c r="C7" s="143">
        <f t="shared" si="0"/>
        <v>0</v>
      </c>
      <c r="E7" s="57">
        <f>DATE($E$4,$E$5,2)</f>
        <v>46114</v>
      </c>
      <c r="F7" s="137"/>
      <c r="G7" s="58"/>
      <c r="H7" s="57">
        <f>DATE($E$4,$H$5,2)</f>
        <v>46144</v>
      </c>
      <c r="I7" s="137"/>
      <c r="J7" s="127"/>
      <c r="K7" s="60">
        <f>DATE($E$4,$K$5,2)</f>
        <v>46175</v>
      </c>
      <c r="L7" s="133"/>
      <c r="M7" s="58"/>
      <c r="N7" s="57">
        <f>DATE($E$4,$N$5,2)</f>
        <v>46205</v>
      </c>
      <c r="O7" s="133"/>
      <c r="P7" s="59"/>
      <c r="Q7" s="60">
        <f>DATE($E$4,$Q$5,2)</f>
        <v>46236</v>
      </c>
      <c r="R7" s="133"/>
      <c r="S7" s="58"/>
      <c r="T7" s="57">
        <f>DATE($E$4,$T$5,2)</f>
        <v>46267</v>
      </c>
      <c r="U7" s="133"/>
      <c r="V7" s="59"/>
      <c r="W7" s="60">
        <f>DATE($E$4,$W$5,2)</f>
        <v>46297</v>
      </c>
      <c r="X7" s="133"/>
      <c r="Y7" s="58"/>
      <c r="Z7" s="57">
        <f>DATE($E$4,$Z$5,2)</f>
        <v>46328</v>
      </c>
      <c r="AA7" s="133"/>
      <c r="AB7" s="59"/>
      <c r="AC7" s="60">
        <f>DATE($E$4,$AC$5,2)</f>
        <v>46358</v>
      </c>
      <c r="AD7" s="133"/>
      <c r="AE7" s="59"/>
      <c r="AF7" s="60">
        <f>DATE($E$4+1,$AF$5,2)</f>
        <v>46389</v>
      </c>
      <c r="AG7" s="133"/>
      <c r="AH7" s="58"/>
      <c r="AI7" s="57">
        <f>DATE($E$4+1,$AI$5,2)</f>
        <v>46420</v>
      </c>
      <c r="AJ7" s="133"/>
      <c r="AK7" s="59"/>
      <c r="AL7" s="60">
        <f>DATE($E$4+1,$AL$5,2)</f>
        <v>46448</v>
      </c>
      <c r="AM7" s="133"/>
      <c r="AN7" s="59"/>
    </row>
    <row r="8" spans="1:40" s="50" customFormat="1" ht="26.25" customHeight="1" x14ac:dyDescent="0.2">
      <c r="A8" s="145">
        <f>A7+1</f>
        <v>46115</v>
      </c>
      <c r="B8" s="143">
        <f t="shared" si="1"/>
        <v>0</v>
      </c>
      <c r="C8" s="143">
        <f t="shared" si="0"/>
        <v>0</v>
      </c>
      <c r="E8" s="57">
        <f>DATE($E$4,$E$5,3)</f>
        <v>46115</v>
      </c>
      <c r="F8" s="137"/>
      <c r="G8" s="58"/>
      <c r="H8" s="69">
        <f>DATE($E$4,$H$5,3)</f>
        <v>46145</v>
      </c>
      <c r="I8" s="140" t="s">
        <v>21</v>
      </c>
      <c r="J8" s="127"/>
      <c r="K8" s="60">
        <f>DATE($E$4,$K$5,3)</f>
        <v>46176</v>
      </c>
      <c r="L8" s="133"/>
      <c r="M8" s="58"/>
      <c r="N8" s="57">
        <f>DATE($E$4,$N$5,3)</f>
        <v>46206</v>
      </c>
      <c r="O8" s="133"/>
      <c r="P8" s="59"/>
      <c r="Q8" s="60">
        <f>DATE($E$4,$Q$5,3)</f>
        <v>46237</v>
      </c>
      <c r="R8" s="133"/>
      <c r="S8" s="58"/>
      <c r="T8" s="57">
        <f>DATE($E$4,$T$5,3)</f>
        <v>46268</v>
      </c>
      <c r="U8" s="133"/>
      <c r="V8" s="59"/>
      <c r="W8" s="60">
        <f>DATE($E$4,$W$5,3)</f>
        <v>46298</v>
      </c>
      <c r="X8" s="133"/>
      <c r="Y8" s="58"/>
      <c r="Z8" s="69">
        <f>DATE($E$4,$Z$5,3)</f>
        <v>46329</v>
      </c>
      <c r="AA8" s="59" t="s">
        <v>30</v>
      </c>
      <c r="AB8" s="59"/>
      <c r="AC8" s="60">
        <f>DATE($E$4,$AC$5,3)</f>
        <v>46359</v>
      </c>
      <c r="AD8" s="133"/>
      <c r="AE8" s="59"/>
      <c r="AF8" s="60">
        <f>DATE($E$4+1,$AF$5,3)</f>
        <v>46390</v>
      </c>
      <c r="AG8" s="133"/>
      <c r="AH8" s="58"/>
      <c r="AI8" s="57">
        <f>DATE($E$4+1,$AI$5,3)</f>
        <v>46421</v>
      </c>
      <c r="AJ8" s="133"/>
      <c r="AK8" s="59"/>
      <c r="AL8" s="60">
        <f>DATE($E$4+1,$AL$5,3)</f>
        <v>46449</v>
      </c>
      <c r="AM8" s="133"/>
      <c r="AN8" s="59"/>
    </row>
    <row r="9" spans="1:40" s="50" customFormat="1" ht="26.25" customHeight="1" x14ac:dyDescent="0.2">
      <c r="A9" s="145">
        <f t="shared" ref="A9:A72" si="2">A8+1</f>
        <v>46116</v>
      </c>
      <c r="B9" s="143">
        <f t="shared" si="1"/>
        <v>0</v>
      </c>
      <c r="C9" s="143">
        <f t="shared" si="0"/>
        <v>0</v>
      </c>
      <c r="E9" s="57">
        <f>DATE($E$4,$E$5,4)</f>
        <v>46116</v>
      </c>
      <c r="F9" s="137"/>
      <c r="G9" s="58"/>
      <c r="H9" s="69">
        <f>DATE($E$4,$H$5,4)</f>
        <v>46146</v>
      </c>
      <c r="I9" s="140" t="s">
        <v>22</v>
      </c>
      <c r="J9" s="127"/>
      <c r="K9" s="60">
        <f>DATE($E$4,$K$5,4)</f>
        <v>46177</v>
      </c>
      <c r="L9" s="133"/>
      <c r="M9" s="58"/>
      <c r="N9" s="57">
        <f>DATE($E$4,$N$5,4)</f>
        <v>46207</v>
      </c>
      <c r="O9" s="133"/>
      <c r="P9" s="59"/>
      <c r="Q9" s="60">
        <f>DATE($E$4,$Q$5,4)</f>
        <v>46238</v>
      </c>
      <c r="R9" s="133"/>
      <c r="S9" s="58"/>
      <c r="T9" s="57">
        <f>DATE($E$4,$T$5,4)</f>
        <v>46269</v>
      </c>
      <c r="U9" s="133"/>
      <c r="V9" s="59"/>
      <c r="W9" s="60">
        <f>DATE($E$4,$W$5,4)</f>
        <v>46299</v>
      </c>
      <c r="X9" s="133"/>
      <c r="Y9" s="58"/>
      <c r="Z9" s="71">
        <f>DATE($E$4,$Z$5,4)</f>
        <v>46330</v>
      </c>
      <c r="AA9" s="133"/>
      <c r="AB9" s="59"/>
      <c r="AC9" s="60">
        <f>DATE($E$4,$AC$5,4)</f>
        <v>46360</v>
      </c>
      <c r="AD9" s="133"/>
      <c r="AE9" s="59"/>
      <c r="AF9" s="60">
        <f>DATE($E$4+1,$AF$5,4)</f>
        <v>46391</v>
      </c>
      <c r="AG9" s="133"/>
      <c r="AH9" s="58"/>
      <c r="AI9" s="57">
        <f>DATE($E$4+1,$AI$5,4)</f>
        <v>46422</v>
      </c>
      <c r="AJ9" s="133"/>
      <c r="AK9" s="59"/>
      <c r="AL9" s="60">
        <f>DATE($E$4+1,$AL$5,4)</f>
        <v>46450</v>
      </c>
      <c r="AM9" s="133"/>
      <c r="AN9" s="59"/>
    </row>
    <row r="10" spans="1:40" s="50" customFormat="1" ht="26.25" customHeight="1" x14ac:dyDescent="0.2">
      <c r="A10" s="145">
        <f t="shared" si="2"/>
        <v>46117</v>
      </c>
      <c r="B10" s="143">
        <f t="shared" si="1"/>
        <v>0</v>
      </c>
      <c r="C10" s="143" t="str">
        <f t="shared" si="0"/>
        <v>～＜年度始休業＞</v>
      </c>
      <c r="E10" s="57">
        <f>DATE($E$4,$E$5,5)</f>
        <v>46117</v>
      </c>
      <c r="F10" s="137"/>
      <c r="G10" s="58" t="s">
        <v>32</v>
      </c>
      <c r="H10" s="69">
        <f>DATE($E$4,$H$5,5)</f>
        <v>46147</v>
      </c>
      <c r="I10" s="140" t="s">
        <v>23</v>
      </c>
      <c r="J10" s="127"/>
      <c r="K10" s="60">
        <f>DATE($E$4,$K$5,5)</f>
        <v>46178</v>
      </c>
      <c r="L10" s="133"/>
      <c r="M10" s="58"/>
      <c r="N10" s="57">
        <f>DATE($E$4,$N$5,5)</f>
        <v>46208</v>
      </c>
      <c r="O10" s="133"/>
      <c r="P10" s="59"/>
      <c r="Q10" s="60">
        <f>DATE($E$4,$Q$5,5)</f>
        <v>46239</v>
      </c>
      <c r="R10" s="133"/>
      <c r="S10" s="58"/>
      <c r="T10" s="57">
        <f>DATE($E$4,$T$5,5)</f>
        <v>46270</v>
      </c>
      <c r="U10" s="133"/>
      <c r="V10" s="59"/>
      <c r="W10" s="60">
        <f>DATE($E$4,$W$5,5)</f>
        <v>46300</v>
      </c>
      <c r="X10" s="133"/>
      <c r="Y10" s="58"/>
      <c r="Z10" s="57">
        <f>DATE($E$4,$Z$5,5)</f>
        <v>46331</v>
      </c>
      <c r="AA10" s="133"/>
      <c r="AB10" s="59"/>
      <c r="AC10" s="60">
        <f>DATE($E$4,$AC$5,5)</f>
        <v>46361</v>
      </c>
      <c r="AD10" s="133"/>
      <c r="AE10" s="59"/>
      <c r="AF10" s="60">
        <f>DATE($E$4+1,$AF$5,5)</f>
        <v>46392</v>
      </c>
      <c r="AG10" s="133"/>
      <c r="AH10" s="58"/>
      <c r="AI10" s="57">
        <f>DATE($E$4+1,$AI$5,5)</f>
        <v>46423</v>
      </c>
      <c r="AJ10" s="133"/>
      <c r="AK10" s="59"/>
      <c r="AL10" s="60">
        <f>DATE($E$4+1,$AL$5,5)</f>
        <v>46451</v>
      </c>
      <c r="AM10" s="133"/>
      <c r="AN10" s="59"/>
    </row>
    <row r="11" spans="1:40" s="50" customFormat="1" ht="26.25" customHeight="1" x14ac:dyDescent="0.2">
      <c r="A11" s="145">
        <f t="shared" si="2"/>
        <v>46118</v>
      </c>
      <c r="B11" s="143">
        <f t="shared" si="1"/>
        <v>0</v>
      </c>
      <c r="C11" s="143">
        <f t="shared" si="0"/>
        <v>0</v>
      </c>
      <c r="E11" s="57">
        <f>DATE($E$4,$E$5,6)</f>
        <v>46118</v>
      </c>
      <c r="F11" s="137"/>
      <c r="G11" s="58"/>
      <c r="H11" s="69">
        <f>DATE($E$4,$H$5,6)</f>
        <v>46148</v>
      </c>
      <c r="I11" s="140" t="s">
        <v>24</v>
      </c>
      <c r="J11" s="127"/>
      <c r="K11" s="60">
        <f>DATE($E$4,$K$5,6)</f>
        <v>46179</v>
      </c>
      <c r="L11" s="133"/>
      <c r="M11" s="58"/>
      <c r="N11" s="57">
        <f>DATE($E$4,$N$5,6)</f>
        <v>46209</v>
      </c>
      <c r="O11" s="133"/>
      <c r="P11" s="59"/>
      <c r="Q11" s="60">
        <f>DATE($E$4,$Q$5,6)</f>
        <v>46240</v>
      </c>
      <c r="R11" s="133"/>
      <c r="S11" s="58"/>
      <c r="T11" s="57">
        <f>DATE($E$4,$T$5,6)</f>
        <v>46271</v>
      </c>
      <c r="U11" s="133"/>
      <c r="V11" s="59"/>
      <c r="W11" s="60">
        <f>DATE($E$4,$W$5,6)</f>
        <v>46301</v>
      </c>
      <c r="X11" s="133"/>
      <c r="Y11" s="58"/>
      <c r="Z11" s="57">
        <f>DATE($E$4,$Z$5,6)</f>
        <v>46332</v>
      </c>
      <c r="AA11" s="133"/>
      <c r="AB11" s="59"/>
      <c r="AC11" s="60">
        <f>DATE($E$4,$AC$5,6)</f>
        <v>46362</v>
      </c>
      <c r="AD11" s="133"/>
      <c r="AE11" s="59"/>
      <c r="AF11" s="60">
        <f>DATE($E$4+1,$AF$5,6)</f>
        <v>46393</v>
      </c>
      <c r="AG11" s="133"/>
      <c r="AH11" s="58"/>
      <c r="AI11" s="57">
        <f>DATE($E$4+1,$AI$5,6)</f>
        <v>46424</v>
      </c>
      <c r="AJ11" s="133"/>
      <c r="AK11" s="59"/>
      <c r="AL11" s="60">
        <f>DATE($E$4+1,$AL$5,6)</f>
        <v>46452</v>
      </c>
      <c r="AM11" s="133"/>
      <c r="AN11" s="59"/>
    </row>
    <row r="12" spans="1:40" s="50" customFormat="1" ht="26.25" customHeight="1" x14ac:dyDescent="0.2">
      <c r="A12" s="145">
        <f t="shared" si="2"/>
        <v>46119</v>
      </c>
      <c r="B12" s="143">
        <f t="shared" si="1"/>
        <v>0</v>
      </c>
      <c r="C12" s="143">
        <f t="shared" si="0"/>
        <v>0</v>
      </c>
      <c r="E12" s="57">
        <f>DATE($E$4,$E$5,7)</f>
        <v>46119</v>
      </c>
      <c r="F12" s="137"/>
      <c r="G12" s="62"/>
      <c r="H12" s="57">
        <f>DATE($E$4,$H$5,7)</f>
        <v>46149</v>
      </c>
      <c r="I12" s="137"/>
      <c r="J12" s="127"/>
      <c r="K12" s="60">
        <f>DATE($E$4,$K$5,7)</f>
        <v>46180</v>
      </c>
      <c r="L12" s="133"/>
      <c r="M12" s="58"/>
      <c r="N12" s="57">
        <f>DATE($E$4,$N$5,7)</f>
        <v>46210</v>
      </c>
      <c r="O12" s="133"/>
      <c r="P12" s="59"/>
      <c r="Q12" s="60">
        <f>DATE($E$4,$Q$5,7)</f>
        <v>46241</v>
      </c>
      <c r="R12" s="133"/>
      <c r="S12" s="58"/>
      <c r="T12" s="57">
        <f>DATE($E$4,$T$5,7)</f>
        <v>46272</v>
      </c>
      <c r="U12" s="133"/>
      <c r="V12" s="59"/>
      <c r="W12" s="60">
        <f>DATE($E$4,$W$5,7)</f>
        <v>46302</v>
      </c>
      <c r="X12" s="133"/>
      <c r="Y12" s="58"/>
      <c r="Z12" s="57">
        <f>DATE($E$4,$Z$5,7)</f>
        <v>46333</v>
      </c>
      <c r="AA12" s="133"/>
      <c r="AB12" s="59"/>
      <c r="AC12" s="60">
        <f>DATE($E$4,$AC$5,7)</f>
        <v>46363</v>
      </c>
      <c r="AD12" s="133"/>
      <c r="AE12" s="59"/>
      <c r="AF12" s="60">
        <f>DATE($E$4+1,$AF$5,7)</f>
        <v>46394</v>
      </c>
      <c r="AG12" s="133"/>
      <c r="AH12" s="58" t="s">
        <v>10</v>
      </c>
      <c r="AI12" s="57">
        <f>DATE($E$4+1,$AI$5,7)</f>
        <v>46425</v>
      </c>
      <c r="AJ12" s="133"/>
      <c r="AK12" s="59"/>
      <c r="AL12" s="60">
        <f>DATE($E$4+1,$AL$5,7)</f>
        <v>46453</v>
      </c>
      <c r="AM12" s="133"/>
      <c r="AN12" s="59"/>
    </row>
    <row r="13" spans="1:40" s="50" customFormat="1" ht="26.25" customHeight="1" x14ac:dyDescent="0.2">
      <c r="A13" s="145">
        <f t="shared" si="2"/>
        <v>46120</v>
      </c>
      <c r="B13" s="143">
        <f t="shared" si="1"/>
        <v>0</v>
      </c>
      <c r="C13" s="143">
        <f t="shared" si="0"/>
        <v>0</v>
      </c>
      <c r="E13" s="57">
        <f>DATE($E$4,$E$5,8)</f>
        <v>46120</v>
      </c>
      <c r="F13" s="137"/>
      <c r="G13" s="58"/>
      <c r="H13" s="57">
        <f>DATE($E$4,$H$5,8)</f>
        <v>46150</v>
      </c>
      <c r="I13" s="137"/>
      <c r="J13" s="127"/>
      <c r="K13" s="60">
        <f>DATE($E$4,$K$5,8)</f>
        <v>46181</v>
      </c>
      <c r="L13" s="133"/>
      <c r="M13" s="58"/>
      <c r="N13" s="57">
        <f>DATE($E$4,$N$5,8)</f>
        <v>46211</v>
      </c>
      <c r="O13" s="133"/>
      <c r="P13" s="59"/>
      <c r="Q13" s="60">
        <f>DATE($E$4,$Q$5,8)</f>
        <v>46242</v>
      </c>
      <c r="R13" s="133"/>
      <c r="S13" s="61"/>
      <c r="T13" s="57">
        <f>DATE($E$4,$T$5,8)</f>
        <v>46273</v>
      </c>
      <c r="U13" s="133"/>
      <c r="V13" s="59"/>
      <c r="W13" s="60">
        <f>DATE($E$4,$W$5,8)</f>
        <v>46303</v>
      </c>
      <c r="X13" s="133"/>
      <c r="Y13" s="58"/>
      <c r="Z13" s="57">
        <f>DATE($E$4,$Z$5,8)</f>
        <v>46334</v>
      </c>
      <c r="AA13" s="133"/>
      <c r="AB13" s="59"/>
      <c r="AC13" s="60">
        <f>DATE($E$4,$AC$5,8)</f>
        <v>46364</v>
      </c>
      <c r="AD13" s="133"/>
      <c r="AE13" s="59"/>
      <c r="AF13" s="60">
        <f>DATE($E$4+1,$AF$5,8)</f>
        <v>46395</v>
      </c>
      <c r="AG13" s="133"/>
      <c r="AH13" s="58"/>
      <c r="AI13" s="57">
        <f>DATE($E$4+1,$AI$5,8)</f>
        <v>46426</v>
      </c>
      <c r="AJ13" s="133"/>
      <c r="AK13" s="59"/>
      <c r="AL13" s="60">
        <f>DATE($E$4+1,$AL$5,8)</f>
        <v>46454</v>
      </c>
      <c r="AM13" s="133"/>
      <c r="AN13" s="59"/>
    </row>
    <row r="14" spans="1:40" s="50" customFormat="1" ht="26.25" customHeight="1" x14ac:dyDescent="0.2">
      <c r="A14" s="145">
        <f t="shared" si="2"/>
        <v>46121</v>
      </c>
      <c r="B14" s="143">
        <f t="shared" si="1"/>
        <v>0</v>
      </c>
      <c r="C14" s="143">
        <f t="shared" si="0"/>
        <v>0</v>
      </c>
      <c r="E14" s="57">
        <f>DATE($E$4,$E$5,9)</f>
        <v>46121</v>
      </c>
      <c r="F14" s="137"/>
      <c r="G14" s="58"/>
      <c r="H14" s="57">
        <f>DATE($E$4,$H$5,9)</f>
        <v>46151</v>
      </c>
      <c r="I14" s="137"/>
      <c r="J14" s="127"/>
      <c r="K14" s="60">
        <f>DATE($E$4,$K$5,9)</f>
        <v>46182</v>
      </c>
      <c r="L14" s="133"/>
      <c r="M14" s="58"/>
      <c r="N14" s="57">
        <f>DATE($E$4,$N$5,9)</f>
        <v>46212</v>
      </c>
      <c r="O14" s="133"/>
      <c r="P14" s="59"/>
      <c r="Q14" s="60">
        <f>DATE($E$4,$Q$5,9)</f>
        <v>46243</v>
      </c>
      <c r="R14" s="133"/>
      <c r="S14" s="58"/>
      <c r="T14" s="57">
        <f>DATE($E$4,$T$5,9)</f>
        <v>46274</v>
      </c>
      <c r="U14" s="133"/>
      <c r="V14" s="59"/>
      <c r="W14" s="60">
        <f>DATE($E$4,$W$5,9)</f>
        <v>46304</v>
      </c>
      <c r="X14" s="133"/>
      <c r="Y14" s="58"/>
      <c r="Z14" s="57">
        <f>DATE($E$4,$Z$5,9)</f>
        <v>46335</v>
      </c>
      <c r="AA14" s="133"/>
      <c r="AB14" s="59"/>
      <c r="AC14" s="60">
        <f>DATE($E$4,$AC$5,9)</f>
        <v>46365</v>
      </c>
      <c r="AD14" s="133"/>
      <c r="AE14" s="59"/>
      <c r="AF14" s="60">
        <f>DATE($E$4+1,$AF$5,9)</f>
        <v>46396</v>
      </c>
      <c r="AG14" s="133"/>
      <c r="AH14" s="58"/>
      <c r="AI14" s="57">
        <f>DATE($E$4+1,$AI$5,9)</f>
        <v>46427</v>
      </c>
      <c r="AJ14" s="133"/>
      <c r="AK14" s="59"/>
      <c r="AL14" s="60">
        <f>DATE($E$4+1,$AL$5,9)</f>
        <v>46455</v>
      </c>
      <c r="AM14" s="133"/>
      <c r="AN14" s="59"/>
    </row>
    <row r="15" spans="1:40" s="50" customFormat="1" ht="26.25" customHeight="1" x14ac:dyDescent="0.2">
      <c r="A15" s="145">
        <f t="shared" si="2"/>
        <v>46122</v>
      </c>
      <c r="B15" s="143">
        <f t="shared" si="1"/>
        <v>0</v>
      </c>
      <c r="C15" s="143">
        <f t="shared" si="0"/>
        <v>0</v>
      </c>
      <c r="E15" s="57">
        <f>DATE($E$4,$E$5,10)</f>
        <v>46122</v>
      </c>
      <c r="F15" s="137"/>
      <c r="G15" s="58"/>
      <c r="H15" s="57">
        <f>DATE($E$4,$H$5,10)</f>
        <v>46152</v>
      </c>
      <c r="I15" s="137"/>
      <c r="J15" s="127"/>
      <c r="K15" s="60">
        <f>DATE($E$4,$K$5,10)</f>
        <v>46183</v>
      </c>
      <c r="L15" s="133"/>
      <c r="M15" s="58"/>
      <c r="N15" s="57">
        <f>DATE($E$4,$N$5,10)</f>
        <v>46213</v>
      </c>
      <c r="O15" s="133"/>
      <c r="P15" s="59"/>
      <c r="Q15" s="60">
        <f>DATE($E$4,$Q$5,10)</f>
        <v>46244</v>
      </c>
      <c r="R15" s="133"/>
      <c r="S15" s="58"/>
      <c r="T15" s="57">
        <f>DATE($E$4,$T$5,10)</f>
        <v>46275</v>
      </c>
      <c r="U15" s="133"/>
      <c r="V15" s="59"/>
      <c r="W15" s="60">
        <f>DATE($E$4,$W$5,10)</f>
        <v>46305</v>
      </c>
      <c r="X15" s="133"/>
      <c r="Y15" s="58"/>
      <c r="Z15" s="57">
        <f>DATE($E$4,$Z$5,10)</f>
        <v>46336</v>
      </c>
      <c r="AA15" s="133"/>
      <c r="AB15" s="59"/>
      <c r="AC15" s="60">
        <f>DATE($E$4,$AC$5,10)</f>
        <v>46366</v>
      </c>
      <c r="AD15" s="133"/>
      <c r="AE15" s="59"/>
      <c r="AF15" s="60">
        <f>DATE($E$4+1,$AF$5,10)</f>
        <v>46397</v>
      </c>
      <c r="AG15" s="133"/>
      <c r="AH15" s="58"/>
      <c r="AI15" s="57">
        <f>DATE($E$4+1,$AI$5,10)</f>
        <v>46428</v>
      </c>
      <c r="AJ15" s="133"/>
      <c r="AK15" s="59"/>
      <c r="AL15" s="60">
        <f>DATE($E$4+1,$AL$5,10)</f>
        <v>46456</v>
      </c>
      <c r="AM15" s="133"/>
      <c r="AN15" s="59"/>
    </row>
    <row r="16" spans="1:40" s="50" customFormat="1" ht="26.25" customHeight="1" x14ac:dyDescent="0.2">
      <c r="A16" s="145">
        <f t="shared" si="2"/>
        <v>46123</v>
      </c>
      <c r="B16" s="143">
        <f t="shared" si="1"/>
        <v>0</v>
      </c>
      <c r="C16" s="143">
        <f t="shared" si="0"/>
        <v>0</v>
      </c>
      <c r="E16" s="57">
        <f>DATE($E$4,$E$5,11)</f>
        <v>46123</v>
      </c>
      <c r="F16" s="137"/>
      <c r="G16" s="58"/>
      <c r="H16" s="57">
        <f>DATE($E$4,$H$5,11)</f>
        <v>46153</v>
      </c>
      <c r="I16" s="137"/>
      <c r="J16" s="127"/>
      <c r="K16" s="60">
        <f>DATE($E$4,$K$5,11)</f>
        <v>46184</v>
      </c>
      <c r="L16" s="133"/>
      <c r="M16" s="58"/>
      <c r="N16" s="57">
        <f>DATE($E$4,$N$5,11)</f>
        <v>46214</v>
      </c>
      <c r="O16" s="133"/>
      <c r="P16" s="59"/>
      <c r="Q16" s="70">
        <f>DATE($E$4,$Q$5,11)</f>
        <v>46245</v>
      </c>
      <c r="R16" s="58" t="s">
        <v>26</v>
      </c>
      <c r="S16" s="58"/>
      <c r="T16" s="57">
        <f>DATE($E$4,$T$5,11)</f>
        <v>46276</v>
      </c>
      <c r="U16" s="133"/>
      <c r="V16" s="59"/>
      <c r="W16" s="60">
        <f>DATE($E$4,$W$5,11)</f>
        <v>46306</v>
      </c>
      <c r="X16" s="133"/>
      <c r="Y16" s="58"/>
      <c r="Z16" s="57">
        <f>DATE($E$4,$Z$5,11)</f>
        <v>46337</v>
      </c>
      <c r="AA16" s="133"/>
      <c r="AB16" s="59"/>
      <c r="AC16" s="60">
        <f>DATE($E$4,$AC$5,11)</f>
        <v>46367</v>
      </c>
      <c r="AD16" s="133"/>
      <c r="AE16" s="59"/>
      <c r="AF16" s="70">
        <f>DATE($E$4+1,$AF$5,11)</f>
        <v>46398</v>
      </c>
      <c r="AG16" s="58" t="s">
        <v>35</v>
      </c>
      <c r="AH16" s="58"/>
      <c r="AI16" s="69">
        <f>DATE($E$4+1,$AI$5,11)</f>
        <v>46429</v>
      </c>
      <c r="AJ16" s="58" t="s">
        <v>36</v>
      </c>
      <c r="AK16" s="59"/>
      <c r="AL16" s="60">
        <f>DATE($E$4+1,$AL$5,11)</f>
        <v>46457</v>
      </c>
      <c r="AM16" s="133"/>
      <c r="AN16" s="59"/>
    </row>
    <row r="17" spans="1:40" s="50" customFormat="1" ht="26.25" customHeight="1" x14ac:dyDescent="0.2">
      <c r="A17" s="145">
        <f t="shared" si="2"/>
        <v>46124</v>
      </c>
      <c r="B17" s="143">
        <f t="shared" si="1"/>
        <v>0</v>
      </c>
      <c r="C17" s="143">
        <f t="shared" si="0"/>
        <v>0</v>
      </c>
      <c r="E17" s="57">
        <f>DATE($E$4,$E$5,12)</f>
        <v>46124</v>
      </c>
      <c r="F17" s="137"/>
      <c r="G17" s="58"/>
      <c r="H17" s="57">
        <f>DATE($E$4,$H$5,12)</f>
        <v>46154</v>
      </c>
      <c r="I17" s="137"/>
      <c r="J17" s="127"/>
      <c r="K17" s="60">
        <f>DATE($E$4,$K$5,12)</f>
        <v>46185</v>
      </c>
      <c r="L17" s="133"/>
      <c r="M17" s="58"/>
      <c r="N17" s="57">
        <f>DATE($E$4,$N$5,12)</f>
        <v>46215</v>
      </c>
      <c r="O17" s="133"/>
      <c r="P17" s="59"/>
      <c r="Q17" s="129">
        <f>DATE($E$4,$Q$5,12)</f>
        <v>46246</v>
      </c>
      <c r="R17" s="133"/>
      <c r="S17" s="59"/>
      <c r="T17" s="57">
        <f>DATE($E$4,$T$5,12)</f>
        <v>46277</v>
      </c>
      <c r="U17" s="133"/>
      <c r="V17" s="59"/>
      <c r="W17" s="70">
        <f>DATE($E$4,$W$5,12)</f>
        <v>46307</v>
      </c>
      <c r="X17" s="58" t="s">
        <v>29</v>
      </c>
      <c r="Y17" s="58"/>
      <c r="Z17" s="57">
        <f>DATE($E$4,$Z$5,12)</f>
        <v>46338</v>
      </c>
      <c r="AA17" s="133"/>
      <c r="AB17" s="59"/>
      <c r="AC17" s="60">
        <f>DATE($E$4,$AC$5,12)</f>
        <v>46368</v>
      </c>
      <c r="AD17" s="133"/>
      <c r="AE17" s="59"/>
      <c r="AF17" s="60">
        <f>DATE($E$4+1,$AF$5,12)</f>
        <v>46399</v>
      </c>
      <c r="AH17" s="58"/>
      <c r="AI17" s="57">
        <f>DATE($E$4+1,$AI$5,12)</f>
        <v>46430</v>
      </c>
      <c r="AJ17" s="58"/>
      <c r="AK17" s="59"/>
      <c r="AL17" s="60">
        <f>DATE($E$4+1,$AL$5,12)</f>
        <v>46458</v>
      </c>
      <c r="AM17" s="133"/>
      <c r="AN17" s="59"/>
    </row>
    <row r="18" spans="1:40" s="50" customFormat="1" ht="26.25" customHeight="1" x14ac:dyDescent="0.2">
      <c r="A18" s="145">
        <f t="shared" si="2"/>
        <v>46125</v>
      </c>
      <c r="B18" s="143">
        <f t="shared" si="1"/>
        <v>0</v>
      </c>
      <c r="C18" s="143">
        <f t="shared" si="0"/>
        <v>0</v>
      </c>
      <c r="E18" s="57">
        <f>DATE($E$4,$E$5,13)</f>
        <v>46125</v>
      </c>
      <c r="F18" s="137"/>
      <c r="G18" s="58"/>
      <c r="H18" s="57">
        <f>DATE($E$4,$H$5,13)</f>
        <v>46155</v>
      </c>
      <c r="I18" s="137"/>
      <c r="J18" s="127"/>
      <c r="K18" s="60">
        <f>DATE($E$4,$K$5,13)</f>
        <v>46186</v>
      </c>
      <c r="L18" s="133"/>
      <c r="M18" s="58"/>
      <c r="N18" s="57">
        <f>DATE($E$4,$N$5,13)</f>
        <v>46216</v>
      </c>
      <c r="O18" s="133"/>
      <c r="P18" s="59"/>
      <c r="Q18" s="60">
        <f>DATE($E$4,$Q$5,13)</f>
        <v>46247</v>
      </c>
      <c r="R18" s="133"/>
      <c r="S18" s="58"/>
      <c r="T18" s="57">
        <f>DATE($E$4,$T$5,13)</f>
        <v>46278</v>
      </c>
      <c r="U18" s="133"/>
      <c r="V18" s="59"/>
      <c r="W18" s="60">
        <f>DATE($E$4,$W$5,13)</f>
        <v>46308</v>
      </c>
      <c r="Y18" s="58"/>
      <c r="Z18" s="57">
        <f>DATE($E$4,$Z$5,13)</f>
        <v>46339</v>
      </c>
      <c r="AA18" s="133"/>
      <c r="AB18" s="59"/>
      <c r="AC18" s="60">
        <f>DATE($E$4,$AC$5,13)</f>
        <v>46369</v>
      </c>
      <c r="AD18" s="133"/>
      <c r="AE18" s="59"/>
      <c r="AF18" s="60">
        <f>DATE($E$4+1,$AF$5,13)</f>
        <v>46400</v>
      </c>
      <c r="AG18" s="133"/>
      <c r="AH18" s="58"/>
      <c r="AI18" s="71">
        <f>DATE($E$4+1,$AI$5,13)</f>
        <v>46431</v>
      </c>
      <c r="AJ18" s="58"/>
      <c r="AK18" s="59"/>
      <c r="AL18" s="60">
        <f>DATE($E$4+1,$AL$5,13)</f>
        <v>46459</v>
      </c>
      <c r="AM18" s="133"/>
      <c r="AN18" s="59"/>
    </row>
    <row r="19" spans="1:40" s="50" customFormat="1" ht="26.25" customHeight="1" x14ac:dyDescent="0.2">
      <c r="A19" s="145">
        <f t="shared" si="2"/>
        <v>46126</v>
      </c>
      <c r="B19" s="143">
        <f t="shared" si="1"/>
        <v>0</v>
      </c>
      <c r="C19" s="143">
        <f t="shared" si="0"/>
        <v>0</v>
      </c>
      <c r="E19" s="57">
        <f>DATE($E$4,$E$5,14)</f>
        <v>46126</v>
      </c>
      <c r="F19" s="137"/>
      <c r="G19" s="58"/>
      <c r="H19" s="57">
        <f>DATE($E$4,$H$5,14)</f>
        <v>46156</v>
      </c>
      <c r="I19" s="137"/>
      <c r="J19" s="127"/>
      <c r="K19" s="60">
        <f>DATE($E$4,$K$5,14)</f>
        <v>46187</v>
      </c>
      <c r="L19" s="133"/>
      <c r="M19" s="58"/>
      <c r="N19" s="57">
        <f>DATE($E$4,$N$5,14)</f>
        <v>46217</v>
      </c>
      <c r="O19" s="133"/>
      <c r="P19" s="59"/>
      <c r="Q19" s="60">
        <f>DATE($E$4,$Q$5,14)</f>
        <v>46248</v>
      </c>
      <c r="R19" s="133"/>
      <c r="S19" s="58"/>
      <c r="T19" s="57">
        <f>DATE($E$4,$T$5,14)</f>
        <v>46279</v>
      </c>
      <c r="U19" s="133"/>
      <c r="V19" s="59"/>
      <c r="W19" s="129">
        <f>DATE($E$4,$W$5,14)</f>
        <v>46309</v>
      </c>
      <c r="X19" s="133"/>
      <c r="Y19" s="58"/>
      <c r="Z19" s="57">
        <f>DATE($E$4,$Z$5,14)</f>
        <v>46340</v>
      </c>
      <c r="AA19" s="133"/>
      <c r="AB19" s="59"/>
      <c r="AC19" s="60">
        <f>DATE($E$4,$AC$5,14)</f>
        <v>46370</v>
      </c>
      <c r="AD19" s="133"/>
      <c r="AE19" s="59"/>
      <c r="AF19" s="60">
        <f>DATE($E$4+1,$AF$5,14)</f>
        <v>46401</v>
      </c>
      <c r="AG19" s="133"/>
      <c r="AH19" s="58"/>
      <c r="AI19" s="57">
        <f>DATE($E$4+1,$AI$5,14)</f>
        <v>46432</v>
      </c>
      <c r="AJ19" s="58"/>
      <c r="AK19" s="59"/>
      <c r="AL19" s="60">
        <f>DATE($E$4+1,$AL$5,14)</f>
        <v>46460</v>
      </c>
      <c r="AM19" s="133"/>
      <c r="AN19" s="59"/>
    </row>
    <row r="20" spans="1:40" s="50" customFormat="1" ht="26.25" customHeight="1" x14ac:dyDescent="0.2">
      <c r="A20" s="145">
        <f t="shared" si="2"/>
        <v>46127</v>
      </c>
      <c r="B20" s="143">
        <f t="shared" si="1"/>
        <v>0</v>
      </c>
      <c r="C20" s="143">
        <f t="shared" si="0"/>
        <v>0</v>
      </c>
      <c r="E20" s="57">
        <f>DATE($E$4,$E$5,15)</f>
        <v>46127</v>
      </c>
      <c r="F20" s="137"/>
      <c r="G20" s="58"/>
      <c r="H20" s="57">
        <f>DATE($E$4,$H$5,15)</f>
        <v>46157</v>
      </c>
      <c r="I20" s="137"/>
      <c r="J20" s="127"/>
      <c r="K20" s="60">
        <f>DATE($E$4,$K$5,15)</f>
        <v>46188</v>
      </c>
      <c r="L20" s="133"/>
      <c r="M20" s="58"/>
      <c r="N20" s="57">
        <f>DATE($E$4,$N$5,15)</f>
        <v>46218</v>
      </c>
      <c r="O20" s="133"/>
      <c r="P20" s="59"/>
      <c r="Q20" s="60">
        <f>DATE($E$4,$Q$5,15)</f>
        <v>46249</v>
      </c>
      <c r="R20" s="133"/>
      <c r="S20" s="58"/>
      <c r="T20" s="57">
        <f>DATE($E$4,$T$5,15)</f>
        <v>46280</v>
      </c>
      <c r="V20" s="59"/>
      <c r="W20" s="60">
        <f>DATE($E$4,$W$5,15)</f>
        <v>46310</v>
      </c>
      <c r="X20" s="133"/>
      <c r="Y20" s="58"/>
      <c r="Z20" s="57">
        <f>DATE($E$4,$Z$5,15)</f>
        <v>46341</v>
      </c>
      <c r="AA20" s="133"/>
      <c r="AB20" s="59"/>
      <c r="AC20" s="60">
        <f>DATE($E$4,$AC$5,15)</f>
        <v>46371</v>
      </c>
      <c r="AD20" s="133"/>
      <c r="AE20" s="59"/>
      <c r="AF20" s="60">
        <f>DATE($E$4+1,$AF$5,15)</f>
        <v>46402</v>
      </c>
      <c r="AG20" s="133"/>
      <c r="AH20" s="58"/>
      <c r="AI20" s="57">
        <f>DATE($E$4+1,$AI$5,15)</f>
        <v>46433</v>
      </c>
      <c r="AJ20" s="58"/>
      <c r="AK20" s="59"/>
      <c r="AL20" s="60">
        <f>DATE($E$4+1,$AL$5,15)</f>
        <v>46461</v>
      </c>
      <c r="AM20" s="133"/>
      <c r="AN20" s="59"/>
    </row>
    <row r="21" spans="1:40" s="50" customFormat="1" ht="26.25" customHeight="1" x14ac:dyDescent="0.2">
      <c r="A21" s="145">
        <f t="shared" si="2"/>
        <v>46128</v>
      </c>
      <c r="B21" s="143">
        <f t="shared" si="1"/>
        <v>0</v>
      </c>
      <c r="C21" s="143">
        <f t="shared" si="0"/>
        <v>0</v>
      </c>
      <c r="E21" s="57">
        <f>DATE($E$4,$E$5,16)</f>
        <v>46128</v>
      </c>
      <c r="F21" s="137"/>
      <c r="G21" s="58"/>
      <c r="H21" s="57">
        <f>DATE($E$4,$H$5,16)</f>
        <v>46158</v>
      </c>
      <c r="I21" s="137"/>
      <c r="J21" s="127"/>
      <c r="K21" s="60">
        <f>DATE($E$4,$K$5,16)</f>
        <v>46189</v>
      </c>
      <c r="L21" s="133"/>
      <c r="M21" s="58"/>
      <c r="N21" s="57">
        <f>DATE($E$4,$N$5,16)</f>
        <v>46219</v>
      </c>
      <c r="O21" s="133"/>
      <c r="P21" s="59"/>
      <c r="Q21" s="60">
        <f>DATE($E$4,$Q$5,16)</f>
        <v>46250</v>
      </c>
      <c r="R21" s="133"/>
      <c r="S21" s="58"/>
      <c r="T21" s="71">
        <f>DATE($E$4,$T$5,16)</f>
        <v>46281</v>
      </c>
      <c r="U21" s="133"/>
      <c r="V21" s="59"/>
      <c r="W21" s="60">
        <f>DATE($E$4,$W$5,16)</f>
        <v>46311</v>
      </c>
      <c r="X21" s="133"/>
      <c r="Y21" s="58"/>
      <c r="Z21" s="57">
        <f>DATE($E$4,$Z$5,16)</f>
        <v>46342</v>
      </c>
      <c r="AA21" s="133"/>
      <c r="AB21" s="59"/>
      <c r="AC21" s="60">
        <f>DATE($E$4,$AC$5,16)</f>
        <v>46372</v>
      </c>
      <c r="AD21" s="133"/>
      <c r="AE21" s="59"/>
      <c r="AF21" s="60">
        <f>DATE($E$4+1,$AF$5,16)</f>
        <v>46403</v>
      </c>
      <c r="AG21" s="133"/>
      <c r="AH21" s="58"/>
      <c r="AI21" s="57">
        <f>DATE($E$4+1,$AI$5,16)</f>
        <v>46434</v>
      </c>
      <c r="AJ21" s="58"/>
      <c r="AK21" s="59"/>
      <c r="AL21" s="60">
        <f>DATE($E$4+1,$AL$5,16)</f>
        <v>46462</v>
      </c>
      <c r="AM21" s="133"/>
      <c r="AN21" s="59"/>
    </row>
    <row r="22" spans="1:40" s="50" customFormat="1" ht="26.25" customHeight="1" x14ac:dyDescent="0.2">
      <c r="A22" s="145">
        <f t="shared" si="2"/>
        <v>46129</v>
      </c>
      <c r="B22" s="143">
        <f t="shared" si="1"/>
        <v>0</v>
      </c>
      <c r="C22" s="143">
        <f t="shared" si="0"/>
        <v>0</v>
      </c>
      <c r="E22" s="57">
        <f>DATE($E$4,$E$5,17)</f>
        <v>46129</v>
      </c>
      <c r="F22" s="137"/>
      <c r="G22" s="58"/>
      <c r="H22" s="57">
        <f>DATE($E$4,$H$5,17)</f>
        <v>46159</v>
      </c>
      <c r="I22" s="137"/>
      <c r="J22" s="127"/>
      <c r="K22" s="60">
        <f>DATE($E$4,$K$5,17)</f>
        <v>46190</v>
      </c>
      <c r="L22" s="133"/>
      <c r="M22" s="58"/>
      <c r="N22" s="57">
        <f>DATE($E$4,$N$5,17)</f>
        <v>46220</v>
      </c>
      <c r="O22" s="133"/>
      <c r="P22" s="59"/>
      <c r="Q22" s="60">
        <f>DATE($E$4,$Q$5,17)</f>
        <v>46251</v>
      </c>
      <c r="R22" s="133"/>
      <c r="S22" s="58"/>
      <c r="T22" s="57">
        <f>DATE($E$4,$T$5,17)</f>
        <v>46282</v>
      </c>
      <c r="U22" s="133"/>
      <c r="V22" s="59"/>
      <c r="W22" s="60">
        <f>DATE($E$4,$W$5,17)</f>
        <v>46312</v>
      </c>
      <c r="X22" s="133"/>
      <c r="Y22" s="58"/>
      <c r="Z22" s="57">
        <f>DATE($E$4,$Z$5,17)</f>
        <v>46343</v>
      </c>
      <c r="AA22" s="133"/>
      <c r="AB22" s="59"/>
      <c r="AC22" s="60">
        <f>DATE($E$4,$AC$5,17)</f>
        <v>46373</v>
      </c>
      <c r="AD22" s="133"/>
      <c r="AE22" s="59"/>
      <c r="AF22" s="60">
        <f>DATE($E$4+1,$AF$5,17)</f>
        <v>46404</v>
      </c>
      <c r="AG22" s="133"/>
      <c r="AH22" s="58"/>
      <c r="AI22" s="57">
        <f>DATE($E$4+1,$AI$5,17)</f>
        <v>46435</v>
      </c>
      <c r="AJ22" s="58"/>
      <c r="AK22" s="59"/>
      <c r="AL22" s="60">
        <f>DATE($E$4+1,$AL$5,17)</f>
        <v>46463</v>
      </c>
      <c r="AM22" s="133"/>
      <c r="AN22" s="59"/>
    </row>
    <row r="23" spans="1:40" s="50" customFormat="1" ht="26.25" customHeight="1" x14ac:dyDescent="0.2">
      <c r="A23" s="145">
        <f t="shared" si="2"/>
        <v>46130</v>
      </c>
      <c r="B23" s="143">
        <f t="shared" si="1"/>
        <v>0</v>
      </c>
      <c r="C23" s="143">
        <f t="shared" si="0"/>
        <v>0</v>
      </c>
      <c r="E23" s="57">
        <f>DATE($E$4,$E$5,18)</f>
        <v>46130</v>
      </c>
      <c r="F23" s="137"/>
      <c r="G23" s="58"/>
      <c r="H23" s="57">
        <f>DATE($E$4,$H$5,18)</f>
        <v>46160</v>
      </c>
      <c r="I23" s="137"/>
      <c r="J23" s="127"/>
      <c r="K23" s="60">
        <f>DATE($E$4,$K$5,18)</f>
        <v>46191</v>
      </c>
      <c r="L23" s="133"/>
      <c r="M23" s="58"/>
      <c r="N23" s="57">
        <f>DATE($E$4,$N$5,18)</f>
        <v>46221</v>
      </c>
      <c r="O23" s="133"/>
      <c r="P23" s="59" t="s">
        <v>8</v>
      </c>
      <c r="Q23" s="60">
        <f>DATE($E$4,$Q$5,18)</f>
        <v>46252</v>
      </c>
      <c r="R23" s="133"/>
      <c r="S23" s="58"/>
      <c r="T23" s="57">
        <f>DATE($E$4,$T$5,18)</f>
        <v>46283</v>
      </c>
      <c r="U23" s="133"/>
      <c r="V23" s="59"/>
      <c r="W23" s="60">
        <f>DATE($E$4,$W$5,18)</f>
        <v>46313</v>
      </c>
      <c r="X23" s="133"/>
      <c r="Y23" s="58"/>
      <c r="Z23" s="57">
        <f>DATE($E$4,$Z$5,18)</f>
        <v>46344</v>
      </c>
      <c r="AA23" s="133"/>
      <c r="AB23" s="59"/>
      <c r="AC23" s="60">
        <f>DATE($E$4,$AC$5,18)</f>
        <v>46374</v>
      </c>
      <c r="AD23" s="133"/>
      <c r="AE23" s="59"/>
      <c r="AF23" s="60">
        <f>DATE($E$4+1,$AF$5,18)</f>
        <v>46405</v>
      </c>
      <c r="AG23" s="133"/>
      <c r="AH23" s="58"/>
      <c r="AI23" s="57">
        <f>DATE($E$4+1,$AI$5,18)</f>
        <v>46436</v>
      </c>
      <c r="AJ23" s="58"/>
      <c r="AK23" s="59"/>
      <c r="AL23" s="60">
        <f>DATE($E$4+1,$AL$5,18)</f>
        <v>46464</v>
      </c>
      <c r="AM23" s="133"/>
      <c r="AN23" s="59"/>
    </row>
    <row r="24" spans="1:40" s="50" customFormat="1" ht="26.25" customHeight="1" x14ac:dyDescent="0.2">
      <c r="A24" s="145">
        <f t="shared" si="2"/>
        <v>46131</v>
      </c>
      <c r="B24" s="143">
        <f t="shared" si="1"/>
        <v>0</v>
      </c>
      <c r="C24" s="143">
        <f t="shared" si="0"/>
        <v>0</v>
      </c>
      <c r="E24" s="57">
        <f>DATE($E$4,$E$5,19)</f>
        <v>46131</v>
      </c>
      <c r="F24" s="137"/>
      <c r="G24" s="58"/>
      <c r="H24" s="57">
        <f>DATE($E$4,$H$5,19)</f>
        <v>46161</v>
      </c>
      <c r="I24" s="137"/>
      <c r="J24" s="127"/>
      <c r="K24" s="60">
        <f>DATE($E$4,$K$5,19)</f>
        <v>46192</v>
      </c>
      <c r="L24" s="133"/>
      <c r="M24" s="58"/>
      <c r="N24" s="57">
        <f>DATE($E$4,$N$5,19)</f>
        <v>46222</v>
      </c>
      <c r="O24" s="133"/>
      <c r="P24" s="59"/>
      <c r="Q24" s="60">
        <f>DATE($E$4,$Q$5,19)</f>
        <v>46253</v>
      </c>
      <c r="R24" s="133"/>
      <c r="S24" s="58"/>
      <c r="T24" s="57">
        <f>DATE($E$4,$T$5,19)</f>
        <v>46284</v>
      </c>
      <c r="U24" s="133"/>
      <c r="V24" s="59"/>
      <c r="W24" s="60">
        <f>DATE($E$4,$W$5,19)</f>
        <v>46314</v>
      </c>
      <c r="X24" s="133"/>
      <c r="Y24" s="58"/>
      <c r="Z24" s="57">
        <f>DATE($E$4,$Z$5,19)</f>
        <v>46345</v>
      </c>
      <c r="AA24" s="133"/>
      <c r="AB24" s="59"/>
      <c r="AC24" s="60">
        <f>DATE($E$4,$AC$5,19)</f>
        <v>46375</v>
      </c>
      <c r="AD24" s="133"/>
      <c r="AE24" s="59"/>
      <c r="AF24" s="60">
        <f>DATE($E$4+1,$AF$5,19)</f>
        <v>46406</v>
      </c>
      <c r="AG24" s="133"/>
      <c r="AH24" s="58"/>
      <c r="AI24" s="57">
        <f>DATE($E$4+1,$AI$5,19)</f>
        <v>46437</v>
      </c>
      <c r="AJ24" s="58"/>
      <c r="AK24" s="59"/>
      <c r="AL24" s="60">
        <f>DATE($E$4+1,$AL$5,19)</f>
        <v>46465</v>
      </c>
      <c r="AM24" s="133"/>
      <c r="AN24" s="59"/>
    </row>
    <row r="25" spans="1:40" s="50" customFormat="1" ht="26.25" customHeight="1" x14ac:dyDescent="0.2">
      <c r="A25" s="145">
        <f t="shared" si="2"/>
        <v>46132</v>
      </c>
      <c r="B25" s="143">
        <f t="shared" si="1"/>
        <v>0</v>
      </c>
      <c r="C25" s="143">
        <f t="shared" si="0"/>
        <v>0</v>
      </c>
      <c r="E25" s="57">
        <f>DATE($E$4,$E$5,20)</f>
        <v>46132</v>
      </c>
      <c r="F25" s="137"/>
      <c r="G25" s="58"/>
      <c r="H25" s="57">
        <f>DATE($E$4,$H$5,20)</f>
        <v>46162</v>
      </c>
      <c r="I25" s="137"/>
      <c r="J25" s="127"/>
      <c r="K25" s="60">
        <f>DATE($E$4,$K$5,20)</f>
        <v>46193</v>
      </c>
      <c r="L25" s="133"/>
      <c r="M25" s="58"/>
      <c r="N25" s="69">
        <f>DATE($E$4,$N$5,20)</f>
        <v>46223</v>
      </c>
      <c r="O25" s="59" t="s">
        <v>25</v>
      </c>
      <c r="P25" s="59"/>
      <c r="Q25" s="60">
        <f>DATE($E$4,$Q$5,20)</f>
        <v>46254</v>
      </c>
      <c r="R25" s="133"/>
      <c r="S25" s="58"/>
      <c r="T25" s="57">
        <f>DATE($E$4,$T$5,20)</f>
        <v>46285</v>
      </c>
      <c r="U25" s="133"/>
      <c r="V25" s="59"/>
      <c r="W25" s="60">
        <f>DATE($E$4,$W$5,20)</f>
        <v>46315</v>
      </c>
      <c r="X25" s="133"/>
      <c r="Y25" s="58"/>
      <c r="Z25" s="57">
        <f>DATE($E$4,$Z$5,20)</f>
        <v>46346</v>
      </c>
      <c r="AA25" s="133"/>
      <c r="AB25" s="59"/>
      <c r="AC25" s="60">
        <f>DATE($E$4,$AC$5,20)</f>
        <v>46376</v>
      </c>
      <c r="AD25" s="133"/>
      <c r="AE25" s="59"/>
      <c r="AF25" s="60">
        <f>DATE($E$4+1,$AF$5,20)</f>
        <v>46407</v>
      </c>
      <c r="AG25" s="133"/>
      <c r="AH25" s="58"/>
      <c r="AI25" s="57">
        <f>DATE($E$4+1,$AI$5,20)</f>
        <v>46438</v>
      </c>
      <c r="AJ25" s="58"/>
      <c r="AK25" s="59"/>
      <c r="AL25" s="70">
        <f>DATE($E$4+1,$AL$5,20)</f>
        <v>46466</v>
      </c>
      <c r="AN25" s="59"/>
    </row>
    <row r="26" spans="1:40" s="50" customFormat="1" ht="26.25" customHeight="1" x14ac:dyDescent="0.2">
      <c r="A26" s="145">
        <f t="shared" si="2"/>
        <v>46133</v>
      </c>
      <c r="B26" s="143">
        <f t="shared" si="1"/>
        <v>0</v>
      </c>
      <c r="C26" s="143">
        <f t="shared" si="0"/>
        <v>0</v>
      </c>
      <c r="E26" s="57">
        <f>DATE($E$4,$E$5,21)</f>
        <v>46133</v>
      </c>
      <c r="F26" s="137"/>
      <c r="G26" s="58"/>
      <c r="H26" s="57">
        <f>DATE($E$4,$H$5,21)</f>
        <v>46163</v>
      </c>
      <c r="I26" s="137"/>
      <c r="J26" s="127"/>
      <c r="K26" s="60">
        <f>DATE($E$4,$K$5,21)</f>
        <v>46194</v>
      </c>
      <c r="L26" s="133"/>
      <c r="M26" s="58"/>
      <c r="N26" s="57">
        <f>DATE($E$4,$N$5,21)</f>
        <v>46224</v>
      </c>
      <c r="P26" s="59"/>
      <c r="Q26" s="60">
        <f>DATE($E$4,$Q$5,21)</f>
        <v>46255</v>
      </c>
      <c r="R26" s="133"/>
      <c r="S26" s="58"/>
      <c r="T26" s="69">
        <f>DATE($E$4,$T$5,21)</f>
        <v>46286</v>
      </c>
      <c r="U26" s="59" t="s">
        <v>27</v>
      </c>
      <c r="V26" s="59"/>
      <c r="W26" s="60">
        <f>DATE($E$4,$W$5,21)</f>
        <v>46316</v>
      </c>
      <c r="X26" s="133"/>
      <c r="Y26" s="58"/>
      <c r="Z26" s="57">
        <f>DATE($E$4,$Z$5,21)</f>
        <v>46347</v>
      </c>
      <c r="AA26" s="133"/>
      <c r="AB26" s="59"/>
      <c r="AC26" s="60">
        <f>DATE($E$4,$AC$5,21)</f>
        <v>46377</v>
      </c>
      <c r="AD26" s="133"/>
      <c r="AE26" s="59"/>
      <c r="AF26" s="60">
        <f>DATE($E$4+1,$AF$5,21)</f>
        <v>46408</v>
      </c>
      <c r="AG26" s="133"/>
      <c r="AH26" s="58"/>
      <c r="AI26" s="57">
        <f>DATE($E$4+1,$AI$5,21)</f>
        <v>46439</v>
      </c>
      <c r="AJ26" s="58"/>
      <c r="AK26" s="59"/>
      <c r="AL26" s="60">
        <f>DATE($E$4+1,$AL$5,21)</f>
        <v>46467</v>
      </c>
      <c r="AM26" s="59" t="s">
        <v>33</v>
      </c>
      <c r="AN26" s="59"/>
    </row>
    <row r="27" spans="1:40" s="50" customFormat="1" ht="26.25" customHeight="1" x14ac:dyDescent="0.2">
      <c r="A27" s="145">
        <f t="shared" si="2"/>
        <v>46134</v>
      </c>
      <c r="B27" s="143">
        <f t="shared" si="1"/>
        <v>0</v>
      </c>
      <c r="C27" s="143">
        <f t="shared" si="0"/>
        <v>0</v>
      </c>
      <c r="E27" s="57">
        <f>DATE($E$4,$E$5,22)</f>
        <v>46134</v>
      </c>
      <c r="F27" s="137"/>
      <c r="G27" s="58"/>
      <c r="H27" s="57">
        <f>DATE($E$4,$H$5,22)</f>
        <v>46164</v>
      </c>
      <c r="I27" s="137"/>
      <c r="J27" s="127"/>
      <c r="K27" s="60">
        <f>DATE($E$4,$K$5,22)</f>
        <v>46195</v>
      </c>
      <c r="L27" s="133"/>
      <c r="M27" s="58"/>
      <c r="N27" s="57">
        <f>DATE($E$4,$N$5,22)</f>
        <v>46225</v>
      </c>
      <c r="O27" s="133"/>
      <c r="P27" s="59"/>
      <c r="Q27" s="60">
        <f>DATE($E$4,$Q$5,22)</f>
        <v>46256</v>
      </c>
      <c r="R27" s="133"/>
      <c r="S27" s="58"/>
      <c r="T27" s="69">
        <f>DATE($E$4,$T$5,22)</f>
        <v>46287</v>
      </c>
      <c r="U27" s="133" t="s">
        <v>40</v>
      </c>
      <c r="V27" s="59"/>
      <c r="W27" s="60">
        <f>DATE($E$4,$W$5,22)</f>
        <v>46317</v>
      </c>
      <c r="X27" s="133"/>
      <c r="Y27" s="58"/>
      <c r="Z27" s="57">
        <f>DATE($E$4,$Z$5,22)</f>
        <v>46348</v>
      </c>
      <c r="AA27" s="133"/>
      <c r="AB27" s="59"/>
      <c r="AC27" s="60">
        <f>DATE($E$4,$AC$5,22)</f>
        <v>46378</v>
      </c>
      <c r="AD27" s="133"/>
      <c r="AE27" s="59"/>
      <c r="AF27" s="60">
        <f>DATE($E$4+1,$AF$5,22)</f>
        <v>46409</v>
      </c>
      <c r="AG27" s="133"/>
      <c r="AH27" s="58"/>
      <c r="AI27" s="57">
        <f>DATE($E$4+1,$AI$5,22)</f>
        <v>46440</v>
      </c>
      <c r="AJ27" s="58"/>
      <c r="AK27" s="59"/>
      <c r="AL27" s="70">
        <f>DATE($E$4+1,$AL$5,22)</f>
        <v>46468</v>
      </c>
      <c r="AM27" s="133" t="s">
        <v>41</v>
      </c>
      <c r="AN27" s="59"/>
    </row>
    <row r="28" spans="1:40" s="50" customFormat="1" ht="26.25" customHeight="1" x14ac:dyDescent="0.2">
      <c r="A28" s="145">
        <f t="shared" si="2"/>
        <v>46135</v>
      </c>
      <c r="B28" s="143">
        <f t="shared" si="1"/>
        <v>0</v>
      </c>
      <c r="C28" s="143">
        <f t="shared" si="0"/>
        <v>0</v>
      </c>
      <c r="E28" s="57">
        <f>DATE($E$4,$E$5,23)</f>
        <v>46135</v>
      </c>
      <c r="F28" s="137"/>
      <c r="G28" s="58"/>
      <c r="H28" s="57">
        <f>DATE($E$4,$H$5,23)</f>
        <v>46165</v>
      </c>
      <c r="I28" s="137"/>
      <c r="J28" s="127"/>
      <c r="K28" s="60">
        <f>DATE($E$4,$K$5,23)</f>
        <v>46196</v>
      </c>
      <c r="L28" s="133"/>
      <c r="M28" s="58"/>
      <c r="N28" s="57">
        <f>DATE($E$4,$N$5,23)</f>
        <v>46226</v>
      </c>
      <c r="O28" s="133"/>
      <c r="P28" s="62"/>
      <c r="Q28" s="60">
        <f>DATE($E$4,$Q$5,23)</f>
        <v>46257</v>
      </c>
      <c r="R28" s="133"/>
      <c r="S28" s="58"/>
      <c r="T28" s="69">
        <f>DATE($E$4,$T$5,23)</f>
        <v>46288</v>
      </c>
      <c r="U28" s="59" t="s">
        <v>28</v>
      </c>
      <c r="V28" s="59"/>
      <c r="W28" s="60">
        <f>DATE($E$4,$W$5,23)</f>
        <v>46318</v>
      </c>
      <c r="X28" s="133"/>
      <c r="Y28" s="58"/>
      <c r="Z28" s="69">
        <f>DATE($E$4,$Z$5,23)</f>
        <v>46349</v>
      </c>
      <c r="AA28" s="59" t="s">
        <v>31</v>
      </c>
      <c r="AB28" s="59"/>
      <c r="AC28" s="60">
        <f>DATE($E$4,$AC$5,23)</f>
        <v>46379</v>
      </c>
      <c r="AD28" s="133"/>
      <c r="AE28" s="59"/>
      <c r="AF28" s="60">
        <f>DATE($E$4+1,$AF$5,23)</f>
        <v>46410</v>
      </c>
      <c r="AG28" s="133"/>
      <c r="AH28" s="58"/>
      <c r="AI28" s="69">
        <f>DATE($E$4+1,$AI$5,23)</f>
        <v>46441</v>
      </c>
      <c r="AJ28" s="58" t="s">
        <v>37</v>
      </c>
      <c r="AK28" s="59"/>
      <c r="AL28" s="60">
        <f>DATE($E$4+1,$AL$5,23)</f>
        <v>46469</v>
      </c>
      <c r="AM28" s="133"/>
      <c r="AN28" s="59"/>
    </row>
    <row r="29" spans="1:40" s="50" customFormat="1" ht="26.25" customHeight="1" x14ac:dyDescent="0.2">
      <c r="A29" s="145">
        <f t="shared" si="2"/>
        <v>46136</v>
      </c>
      <c r="B29" s="143">
        <f t="shared" si="1"/>
        <v>0</v>
      </c>
      <c r="C29" s="143">
        <f t="shared" si="0"/>
        <v>0</v>
      </c>
      <c r="E29" s="57">
        <f>DATE($E$4,$E$5,24)</f>
        <v>46136</v>
      </c>
      <c r="F29" s="137"/>
      <c r="G29" s="58"/>
      <c r="H29" s="57">
        <f>DATE($E$4,$H$5,24)</f>
        <v>46166</v>
      </c>
      <c r="I29" s="137"/>
      <c r="J29" s="127"/>
      <c r="K29" s="60">
        <f>DATE($E$4,$K$5,24)</f>
        <v>46197</v>
      </c>
      <c r="L29" s="133"/>
      <c r="M29" s="58"/>
      <c r="N29" s="57">
        <f>DATE($E$4,$N$5,24)</f>
        <v>46227</v>
      </c>
      <c r="O29" s="133"/>
      <c r="P29" s="59"/>
      <c r="Q29" s="60">
        <f>DATE($E$4,$Q$5,24)</f>
        <v>46258</v>
      </c>
      <c r="R29" s="133"/>
      <c r="S29" s="58" t="s">
        <v>7</v>
      </c>
      <c r="T29" s="57">
        <f>DATE($E$4,$T$5,24)</f>
        <v>46289</v>
      </c>
      <c r="U29" s="133"/>
      <c r="V29" s="59"/>
      <c r="W29" s="60">
        <f>DATE($E$4,$W$5,24)</f>
        <v>46319</v>
      </c>
      <c r="X29" s="133"/>
      <c r="Y29" s="58"/>
      <c r="Z29" s="57">
        <f>DATE($E$4,$Z$5,24)</f>
        <v>46350</v>
      </c>
      <c r="AA29" s="157"/>
      <c r="AB29" s="156"/>
      <c r="AC29" s="60">
        <f>DATE($E$4,$AC$5,24)</f>
        <v>46380</v>
      </c>
      <c r="AD29" s="133"/>
      <c r="AE29" s="59" t="s">
        <v>9</v>
      </c>
      <c r="AF29" s="60">
        <f>DATE($E$4+1,$AF$5,24)</f>
        <v>46411</v>
      </c>
      <c r="AG29" s="133"/>
      <c r="AH29" s="58"/>
      <c r="AI29" s="57">
        <f>DATE($E$4+1,$AI$5,24)</f>
        <v>46442</v>
      </c>
      <c r="AJ29" s="133"/>
      <c r="AK29" s="59"/>
      <c r="AL29" s="60">
        <f>DATE($E$4+1,$AL$5,24)</f>
        <v>46470</v>
      </c>
      <c r="AM29" s="133"/>
      <c r="AN29" s="59" t="s">
        <v>11</v>
      </c>
    </row>
    <row r="30" spans="1:40" s="50" customFormat="1" ht="26.25" customHeight="1" x14ac:dyDescent="0.2">
      <c r="A30" s="145">
        <f t="shared" si="2"/>
        <v>46137</v>
      </c>
      <c r="B30" s="143">
        <f t="shared" si="1"/>
        <v>0</v>
      </c>
      <c r="C30" s="143">
        <f t="shared" si="0"/>
        <v>0</v>
      </c>
      <c r="E30" s="57">
        <f>DATE($E$4,$E$5,25)</f>
        <v>46137</v>
      </c>
      <c r="F30" s="137"/>
      <c r="G30" s="58"/>
      <c r="H30" s="57">
        <f>DATE($E$4,$H$5,25)</f>
        <v>46167</v>
      </c>
      <c r="I30" s="137"/>
      <c r="J30" s="127"/>
      <c r="K30" s="60">
        <f>DATE($E$4,$K$5,25)</f>
        <v>46198</v>
      </c>
      <c r="L30" s="133"/>
      <c r="M30" s="58"/>
      <c r="N30" s="57">
        <f>DATE($E$4,$N$5,25)</f>
        <v>46228</v>
      </c>
      <c r="O30" s="133"/>
      <c r="P30" s="59"/>
      <c r="Q30" s="60">
        <f>DATE($E$4,$Q$5,25)</f>
        <v>46259</v>
      </c>
      <c r="R30" s="133"/>
      <c r="S30" s="58"/>
      <c r="T30" s="57">
        <f>DATE($E$4,$T$5,25)</f>
        <v>46290</v>
      </c>
      <c r="U30" s="133"/>
      <c r="V30" s="59"/>
      <c r="W30" s="60">
        <f>DATE($E$4,$W$5,25)</f>
        <v>46320</v>
      </c>
      <c r="X30" s="133"/>
      <c r="Y30" s="58"/>
      <c r="Z30" s="57">
        <f>DATE($E$4,$Z$5,25)</f>
        <v>46351</v>
      </c>
      <c r="AA30" s="133"/>
      <c r="AB30" s="59"/>
      <c r="AC30" s="60">
        <f>DATE($E$4,$AC$5,25)</f>
        <v>46381</v>
      </c>
      <c r="AD30" s="133"/>
      <c r="AE30" s="59"/>
      <c r="AF30" s="60">
        <f>DATE($E$4+1,$AF$5,25)</f>
        <v>46412</v>
      </c>
      <c r="AG30" s="133"/>
      <c r="AH30" s="58"/>
      <c r="AI30" s="57">
        <f>DATE($E$4+1,$AI$5,25)</f>
        <v>46443</v>
      </c>
      <c r="AJ30" s="133"/>
      <c r="AK30" s="59"/>
      <c r="AL30" s="60">
        <f>DATE($E$4+1,$AL$5,25)</f>
        <v>46471</v>
      </c>
      <c r="AM30" s="133"/>
      <c r="AN30" s="59"/>
    </row>
    <row r="31" spans="1:40" s="50" customFormat="1" ht="26.25" customHeight="1" x14ac:dyDescent="0.2">
      <c r="A31" s="145">
        <f t="shared" si="2"/>
        <v>46138</v>
      </c>
      <c r="B31" s="143">
        <f t="shared" si="1"/>
        <v>0</v>
      </c>
      <c r="C31" s="143">
        <f t="shared" si="0"/>
        <v>0</v>
      </c>
      <c r="E31" s="57">
        <f>DATE($E$4,$E$5,26)</f>
        <v>46138</v>
      </c>
      <c r="F31" s="137"/>
      <c r="G31" s="58"/>
      <c r="H31" s="57">
        <f>DATE($E$4,$H$5,26)</f>
        <v>46168</v>
      </c>
      <c r="I31" s="137"/>
      <c r="J31" s="127"/>
      <c r="K31" s="60">
        <f>DATE($E$4,$K$5,26)</f>
        <v>46199</v>
      </c>
      <c r="L31" s="133"/>
      <c r="M31" s="58"/>
      <c r="N31" s="57">
        <f>DATE($E$4,$N$5,26)</f>
        <v>46229</v>
      </c>
      <c r="O31" s="133"/>
      <c r="P31" s="59"/>
      <c r="Q31" s="60">
        <f>DATE($E$4,$Q$5,26)</f>
        <v>46260</v>
      </c>
      <c r="R31" s="133"/>
      <c r="S31" s="58"/>
      <c r="T31" s="57">
        <f>DATE($E$4,$T$5,26)</f>
        <v>46291</v>
      </c>
      <c r="U31" s="133"/>
      <c r="V31" s="59"/>
      <c r="W31" s="60">
        <f>DATE($E$4,$W$5,26)</f>
        <v>46321</v>
      </c>
      <c r="X31" s="133"/>
      <c r="Y31" s="58"/>
      <c r="Z31" s="57">
        <f>DATE($E$4,$Z$5,26)</f>
        <v>46352</v>
      </c>
      <c r="AA31" s="133"/>
      <c r="AB31" s="59"/>
      <c r="AC31" s="60">
        <f>DATE($E$4,$AC$5,26)</f>
        <v>46382</v>
      </c>
      <c r="AD31" s="133"/>
      <c r="AE31" s="59"/>
      <c r="AF31" s="60">
        <f>DATE($E$4+1,$AF$5,26)</f>
        <v>46413</v>
      </c>
      <c r="AG31" s="133"/>
      <c r="AH31" s="58"/>
      <c r="AI31" s="57">
        <f>DATE($E$4+1,$AI$5,26)</f>
        <v>46444</v>
      </c>
      <c r="AJ31" s="133"/>
      <c r="AK31" s="59"/>
      <c r="AL31" s="60">
        <f>DATE($E$4+1,$AL$5,26)</f>
        <v>46472</v>
      </c>
      <c r="AM31" s="133"/>
      <c r="AN31" s="59"/>
    </row>
    <row r="32" spans="1:40" s="50" customFormat="1" ht="26.25" customHeight="1" x14ac:dyDescent="0.2">
      <c r="A32" s="145">
        <f t="shared" si="2"/>
        <v>46139</v>
      </c>
      <c r="B32" s="143">
        <f t="shared" si="1"/>
        <v>0</v>
      </c>
      <c r="C32" s="143">
        <f t="shared" si="0"/>
        <v>0</v>
      </c>
      <c r="E32" s="57">
        <f>DATE($E$4,$E$5,27)</f>
        <v>46139</v>
      </c>
      <c r="F32" s="137"/>
      <c r="G32" s="58"/>
      <c r="H32" s="57">
        <f>DATE($E$4,$H$5,27)</f>
        <v>46169</v>
      </c>
      <c r="I32" s="137"/>
      <c r="J32" s="127"/>
      <c r="K32" s="60">
        <f>DATE($E$4,$K$5,27)</f>
        <v>46200</v>
      </c>
      <c r="L32" s="133"/>
      <c r="M32" s="58"/>
      <c r="N32" s="57">
        <f>DATE($E$4,$N$5,27)</f>
        <v>46230</v>
      </c>
      <c r="O32" s="133"/>
      <c r="P32" s="59"/>
      <c r="Q32" s="60">
        <f>DATE($E$4,$Q$5,27)</f>
        <v>46261</v>
      </c>
      <c r="R32" s="133"/>
      <c r="S32" s="58"/>
      <c r="T32" s="57">
        <f>DATE($E$4,$T$5,27)</f>
        <v>46292</v>
      </c>
      <c r="U32" s="133"/>
      <c r="V32" s="59"/>
      <c r="W32" s="60">
        <f>DATE($E$4,$W$5,27)</f>
        <v>46322</v>
      </c>
      <c r="X32" s="133"/>
      <c r="Y32" s="58"/>
      <c r="Z32" s="57">
        <f>DATE($E$4,$Z$5,27)</f>
        <v>46353</v>
      </c>
      <c r="AA32" s="133"/>
      <c r="AB32" s="59"/>
      <c r="AC32" s="60">
        <f>DATE($E$4,$AC$5,27)</f>
        <v>46383</v>
      </c>
      <c r="AD32" s="133"/>
      <c r="AE32" s="59"/>
      <c r="AF32" s="60">
        <f>DATE($E$4+1,$AF$5,27)</f>
        <v>46414</v>
      </c>
      <c r="AG32" s="133"/>
      <c r="AH32" s="58"/>
      <c r="AI32" s="57">
        <f>DATE($E$4+1,$AI$5,27)</f>
        <v>46445</v>
      </c>
      <c r="AJ32" s="133"/>
      <c r="AK32" s="59"/>
      <c r="AL32" s="60">
        <f>DATE($E$4+1,$AL$5,27)</f>
        <v>46473</v>
      </c>
      <c r="AM32" s="133"/>
      <c r="AN32" s="59"/>
    </row>
    <row r="33" spans="1:40" s="50" customFormat="1" ht="26.25" customHeight="1" x14ac:dyDescent="0.2">
      <c r="A33" s="145">
        <f t="shared" si="2"/>
        <v>46140</v>
      </c>
      <c r="B33" s="143">
        <f t="shared" si="1"/>
        <v>0</v>
      </c>
      <c r="C33" s="143">
        <f t="shared" si="0"/>
        <v>0</v>
      </c>
      <c r="E33" s="57">
        <f>DATE($E$4,$E$5,28)</f>
        <v>46140</v>
      </c>
      <c r="F33" s="137"/>
      <c r="G33" s="58"/>
      <c r="H33" s="57">
        <f>DATE($E$4,$H$5,28)</f>
        <v>46170</v>
      </c>
      <c r="I33" s="137"/>
      <c r="J33" s="127"/>
      <c r="K33" s="60">
        <f>DATE($E$4,$K$5,28)</f>
        <v>46201</v>
      </c>
      <c r="L33" s="133"/>
      <c r="M33" s="58"/>
      <c r="N33" s="57">
        <f>DATE($E$4,$N$5,28)</f>
        <v>46231</v>
      </c>
      <c r="O33" s="133"/>
      <c r="P33" s="59"/>
      <c r="Q33" s="60">
        <f>DATE($E$4,$Q$5,28)</f>
        <v>46262</v>
      </c>
      <c r="R33" s="133"/>
      <c r="S33" s="58"/>
      <c r="T33" s="57">
        <f>DATE($E$4,$T$5,28)</f>
        <v>46293</v>
      </c>
      <c r="U33" s="133"/>
      <c r="V33" s="59"/>
      <c r="W33" s="60">
        <f>DATE($E$4,$W$5,28)</f>
        <v>46323</v>
      </c>
      <c r="X33" s="133"/>
      <c r="Y33" s="58"/>
      <c r="Z33" s="57">
        <f>DATE($E$4,$Z$5,28)</f>
        <v>46354</v>
      </c>
      <c r="AA33" s="133"/>
      <c r="AB33" s="59"/>
      <c r="AC33" s="60">
        <f>DATE($E$4,$AC$5,28)</f>
        <v>46384</v>
      </c>
      <c r="AD33" s="133"/>
      <c r="AE33" s="59"/>
      <c r="AF33" s="60">
        <f>DATE($E$4+1,$AF$5,28)</f>
        <v>46415</v>
      </c>
      <c r="AG33" s="133"/>
      <c r="AH33" s="58"/>
      <c r="AI33" s="57">
        <f>DATE($E$4+1,$AI$5,28)</f>
        <v>46446</v>
      </c>
      <c r="AJ33" s="133"/>
      <c r="AK33" s="59"/>
      <c r="AL33" s="60">
        <f>DATE($E$4+1,$AL$5,28)</f>
        <v>46474</v>
      </c>
      <c r="AM33" s="133"/>
      <c r="AN33" s="59"/>
    </row>
    <row r="34" spans="1:40" s="50" customFormat="1" ht="26.25" customHeight="1" x14ac:dyDescent="0.2">
      <c r="A34" s="145">
        <f t="shared" si="2"/>
        <v>46141</v>
      </c>
      <c r="B34" s="143" t="str">
        <f t="shared" si="1"/>
        <v>昭和の日</v>
      </c>
      <c r="C34" s="143">
        <f t="shared" si="0"/>
        <v>0</v>
      </c>
      <c r="E34" s="69">
        <f>DATE($E$4,$E$5,29)</f>
        <v>46141</v>
      </c>
      <c r="F34" s="138" t="s">
        <v>20</v>
      </c>
      <c r="G34" s="58"/>
      <c r="H34" s="57">
        <f>DATE($E$4,$H$5,29)</f>
        <v>46171</v>
      </c>
      <c r="I34" s="137"/>
      <c r="J34" s="127"/>
      <c r="K34" s="60">
        <f>DATE($E$4,$K$5,29)</f>
        <v>46202</v>
      </c>
      <c r="L34" s="133"/>
      <c r="M34" s="58"/>
      <c r="N34" s="57">
        <f>DATE($E$4,$N$5,29)</f>
        <v>46232</v>
      </c>
      <c r="O34" s="133"/>
      <c r="P34" s="59"/>
      <c r="Q34" s="60">
        <f>DATE($E$4,$Q$5,29)</f>
        <v>46263</v>
      </c>
      <c r="R34" s="133"/>
      <c r="S34" s="58"/>
      <c r="T34" s="57">
        <f>DATE($E$4,$T$5,29)</f>
        <v>46294</v>
      </c>
      <c r="U34" s="133"/>
      <c r="V34" s="59"/>
      <c r="W34" s="60">
        <f>DATE($E$4,$W$5,29)</f>
        <v>46324</v>
      </c>
      <c r="X34" s="133"/>
      <c r="Y34" s="58"/>
      <c r="Z34" s="57">
        <f>DATE($E$4,$Z$5,29)</f>
        <v>46355</v>
      </c>
      <c r="AA34" s="133"/>
      <c r="AB34" s="59"/>
      <c r="AC34" s="60">
        <f>DATE($E$4,$AC$5,29)</f>
        <v>46385</v>
      </c>
      <c r="AD34" s="133"/>
      <c r="AE34" s="59"/>
      <c r="AF34" s="60">
        <f>DATE($E$4+1,$AF$5,29)</f>
        <v>46416</v>
      </c>
      <c r="AG34" s="133"/>
      <c r="AH34" s="58"/>
      <c r="AI34" s="57"/>
      <c r="AJ34" s="133"/>
      <c r="AK34" s="59"/>
      <c r="AL34" s="60">
        <f>DATE($E$4+1,$AL$5,29)</f>
        <v>46475</v>
      </c>
      <c r="AM34" s="133"/>
      <c r="AN34" s="59"/>
    </row>
    <row r="35" spans="1:40" s="50" customFormat="1" ht="26.25" customHeight="1" x14ac:dyDescent="0.2">
      <c r="A35" s="145">
        <f t="shared" si="2"/>
        <v>46142</v>
      </c>
      <c r="B35" s="143">
        <f t="shared" si="1"/>
        <v>0</v>
      </c>
      <c r="C35" s="143">
        <f t="shared" si="0"/>
        <v>0</v>
      </c>
      <c r="E35" s="57">
        <f>DATE($E$4,$E$5,30)</f>
        <v>46142</v>
      </c>
      <c r="F35" s="137"/>
      <c r="G35" s="58"/>
      <c r="H35" s="57">
        <f>DATE($E$4,$H$5,30)</f>
        <v>46172</v>
      </c>
      <c r="I35" s="137"/>
      <c r="J35" s="127"/>
      <c r="K35" s="60">
        <f>DATE($E$4,$K$5,30)</f>
        <v>46203</v>
      </c>
      <c r="L35" s="133"/>
      <c r="M35" s="58"/>
      <c r="N35" s="57">
        <f>DATE($E$4,$N$5,30)</f>
        <v>46233</v>
      </c>
      <c r="O35" s="133"/>
      <c r="P35" s="59"/>
      <c r="Q35" s="60">
        <f>DATE($E$4,$Q$5,30)</f>
        <v>46264</v>
      </c>
      <c r="R35" s="133"/>
      <c r="S35" s="58"/>
      <c r="T35" s="57">
        <f>DATE($E$4,$T$5,30)</f>
        <v>46295</v>
      </c>
      <c r="U35" s="133"/>
      <c r="V35" s="59"/>
      <c r="W35" s="60">
        <f>DATE($E$4,$W$5,30)</f>
        <v>46325</v>
      </c>
      <c r="X35" s="133"/>
      <c r="Y35" s="58"/>
      <c r="Z35" s="57">
        <f>DATE($E$4,$Z$5,30)</f>
        <v>46356</v>
      </c>
      <c r="AA35" s="133"/>
      <c r="AB35" s="59"/>
      <c r="AC35" s="60">
        <f>DATE($E$4,$AC$5,30)</f>
        <v>46386</v>
      </c>
      <c r="AD35" s="133"/>
      <c r="AE35" s="59"/>
      <c r="AF35" s="60">
        <f>DATE($E$4+1,$AF$5,30)</f>
        <v>46417</v>
      </c>
      <c r="AG35" s="133"/>
      <c r="AH35" s="58"/>
      <c r="AI35" s="57"/>
      <c r="AJ35" s="133"/>
      <c r="AK35" s="59"/>
      <c r="AL35" s="60">
        <f>DATE($E$4+1,$AL$5,30)</f>
        <v>46476</v>
      </c>
      <c r="AM35" s="133"/>
      <c r="AN35" s="59"/>
    </row>
    <row r="36" spans="1:40" s="50" customFormat="1" ht="26.25" customHeight="1" thickBot="1" x14ac:dyDescent="0.25">
      <c r="A36" s="145">
        <f t="shared" si="2"/>
        <v>46143</v>
      </c>
      <c r="B36" s="142">
        <f>$I6</f>
        <v>0</v>
      </c>
      <c r="C36" s="143">
        <f>$J6</f>
        <v>0</v>
      </c>
      <c r="E36" s="63"/>
      <c r="F36" s="139"/>
      <c r="G36" s="64"/>
      <c r="H36" s="65">
        <f>DATE($E$4,$H$5,31)</f>
        <v>46173</v>
      </c>
      <c r="I36" s="141"/>
      <c r="J36" s="128"/>
      <c r="K36" s="67"/>
      <c r="L36" s="134"/>
      <c r="M36" s="64"/>
      <c r="N36" s="65">
        <f>DATE($E$4,$N$5,31)</f>
        <v>46234</v>
      </c>
      <c r="O36" s="135"/>
      <c r="P36" s="66"/>
      <c r="Q36" s="68">
        <f>DATE($E$4,$Q$5,31)</f>
        <v>46265</v>
      </c>
      <c r="R36" s="135"/>
      <c r="S36" s="64"/>
      <c r="T36" s="65"/>
      <c r="U36" s="135"/>
      <c r="V36" s="66"/>
      <c r="W36" s="68">
        <f>DATE($E$4,$W$5,31)</f>
        <v>46326</v>
      </c>
      <c r="X36" s="135"/>
      <c r="Y36" s="64"/>
      <c r="Z36" s="65"/>
      <c r="AA36" s="135"/>
      <c r="AB36" s="66"/>
      <c r="AC36" s="68">
        <f>DATE($E$4,$AC$5,31)</f>
        <v>46387</v>
      </c>
      <c r="AD36" s="135"/>
      <c r="AE36" s="66"/>
      <c r="AF36" s="68">
        <f>DATE($E$4+1,$AF$5,31)</f>
        <v>46418</v>
      </c>
      <c r="AG36" s="135"/>
      <c r="AH36" s="64"/>
      <c r="AI36" s="65"/>
      <c r="AJ36" s="135"/>
      <c r="AK36" s="66"/>
      <c r="AL36" s="68">
        <f>DATE($E$4+1,$AL$5,31)</f>
        <v>46477</v>
      </c>
      <c r="AM36" s="135"/>
      <c r="AN36" s="66"/>
    </row>
    <row r="37" spans="1:40" x14ac:dyDescent="0.2">
      <c r="A37" s="145">
        <f t="shared" si="2"/>
        <v>46144</v>
      </c>
      <c r="B37" s="142">
        <f t="shared" ref="B37:B66" si="3">$I7</f>
        <v>0</v>
      </c>
      <c r="C37" s="143">
        <f t="shared" ref="C37:C66" si="4">$J7</f>
        <v>0</v>
      </c>
      <c r="E37" s="47"/>
      <c r="F37" s="47"/>
    </row>
    <row r="38" spans="1:40" x14ac:dyDescent="0.2">
      <c r="A38" s="145">
        <f t="shared" si="2"/>
        <v>46145</v>
      </c>
      <c r="B38" s="142" t="str">
        <f t="shared" si="3"/>
        <v>憲法記念日</v>
      </c>
      <c r="C38" s="143">
        <f t="shared" si="4"/>
        <v>0</v>
      </c>
      <c r="E38" s="47"/>
      <c r="F38" s="47"/>
    </row>
    <row r="39" spans="1:40" x14ac:dyDescent="0.2">
      <c r="A39" s="145">
        <f t="shared" si="2"/>
        <v>46146</v>
      </c>
      <c r="B39" s="142" t="str">
        <f t="shared" si="3"/>
        <v>みどりの日</v>
      </c>
      <c r="C39" s="143">
        <f t="shared" si="4"/>
        <v>0</v>
      </c>
      <c r="E39" s="47"/>
      <c r="F39" s="47"/>
    </row>
    <row r="40" spans="1:40" x14ac:dyDescent="0.2">
      <c r="A40" s="145">
        <f t="shared" si="2"/>
        <v>46147</v>
      </c>
      <c r="B40" s="142" t="str">
        <f t="shared" si="3"/>
        <v>こどもの日</v>
      </c>
      <c r="C40" s="143">
        <f t="shared" si="4"/>
        <v>0</v>
      </c>
      <c r="E40" s="47"/>
      <c r="F40" s="47"/>
    </row>
    <row r="41" spans="1:40" x14ac:dyDescent="0.2">
      <c r="A41" s="145">
        <f t="shared" si="2"/>
        <v>46148</v>
      </c>
      <c r="B41" s="142" t="str">
        <f t="shared" si="3"/>
        <v>振替休日</v>
      </c>
      <c r="C41" s="143">
        <f t="shared" si="4"/>
        <v>0</v>
      </c>
      <c r="E41" s="47"/>
      <c r="F41" s="47"/>
    </row>
    <row r="42" spans="1:40" x14ac:dyDescent="0.2">
      <c r="A42" s="145">
        <f t="shared" si="2"/>
        <v>46149</v>
      </c>
      <c r="B42" s="142">
        <f t="shared" si="3"/>
        <v>0</v>
      </c>
      <c r="C42" s="143">
        <f t="shared" si="4"/>
        <v>0</v>
      </c>
      <c r="E42" s="47"/>
      <c r="F42" s="47"/>
    </row>
    <row r="43" spans="1:40" x14ac:dyDescent="0.2">
      <c r="A43" s="145">
        <f t="shared" si="2"/>
        <v>46150</v>
      </c>
      <c r="B43" s="142">
        <f t="shared" si="3"/>
        <v>0</v>
      </c>
      <c r="C43" s="143">
        <f t="shared" si="4"/>
        <v>0</v>
      </c>
      <c r="E43" s="47"/>
      <c r="F43" s="47"/>
    </row>
    <row r="44" spans="1:40" x14ac:dyDescent="0.2">
      <c r="A44" s="145">
        <f t="shared" si="2"/>
        <v>46151</v>
      </c>
      <c r="B44" s="142">
        <f t="shared" si="3"/>
        <v>0</v>
      </c>
      <c r="C44" s="143">
        <f t="shared" si="4"/>
        <v>0</v>
      </c>
      <c r="E44" s="47"/>
      <c r="F44" s="47"/>
    </row>
    <row r="45" spans="1:40" x14ac:dyDescent="0.2">
      <c r="A45" s="145">
        <f t="shared" si="2"/>
        <v>46152</v>
      </c>
      <c r="B45" s="142">
        <f t="shared" si="3"/>
        <v>0</v>
      </c>
      <c r="C45" s="143">
        <f t="shared" si="4"/>
        <v>0</v>
      </c>
      <c r="E45" s="47"/>
      <c r="F45" s="47"/>
    </row>
    <row r="46" spans="1:40" x14ac:dyDescent="0.2">
      <c r="A46" s="145">
        <f t="shared" si="2"/>
        <v>46153</v>
      </c>
      <c r="B46" s="142">
        <f t="shared" si="3"/>
        <v>0</v>
      </c>
      <c r="C46" s="143">
        <f t="shared" si="4"/>
        <v>0</v>
      </c>
      <c r="E46" s="47"/>
      <c r="F46" s="47"/>
    </row>
    <row r="47" spans="1:40" x14ac:dyDescent="0.2">
      <c r="A47" s="145">
        <f t="shared" si="2"/>
        <v>46154</v>
      </c>
      <c r="B47" s="142">
        <f t="shared" si="3"/>
        <v>0</v>
      </c>
      <c r="C47" s="143">
        <f t="shared" si="4"/>
        <v>0</v>
      </c>
      <c r="E47" s="47"/>
      <c r="F47" s="47"/>
    </row>
    <row r="48" spans="1:40" x14ac:dyDescent="0.2">
      <c r="A48" s="145">
        <f t="shared" si="2"/>
        <v>46155</v>
      </c>
      <c r="B48" s="142">
        <f t="shared" si="3"/>
        <v>0</v>
      </c>
      <c r="C48" s="143">
        <f t="shared" si="4"/>
        <v>0</v>
      </c>
      <c r="E48" s="47"/>
      <c r="F48" s="47"/>
    </row>
    <row r="49" spans="1:6" x14ac:dyDescent="0.2">
      <c r="A49" s="145">
        <f t="shared" si="2"/>
        <v>46156</v>
      </c>
      <c r="B49" s="142">
        <f t="shared" si="3"/>
        <v>0</v>
      </c>
      <c r="C49" s="143">
        <f t="shared" si="4"/>
        <v>0</v>
      </c>
      <c r="E49" s="47"/>
      <c r="F49" s="47"/>
    </row>
    <row r="50" spans="1:6" x14ac:dyDescent="0.2">
      <c r="A50" s="145">
        <f t="shared" si="2"/>
        <v>46157</v>
      </c>
      <c r="B50" s="142">
        <f t="shared" si="3"/>
        <v>0</v>
      </c>
      <c r="C50" s="143">
        <f t="shared" si="4"/>
        <v>0</v>
      </c>
      <c r="E50" s="47"/>
      <c r="F50" s="47"/>
    </row>
    <row r="51" spans="1:6" x14ac:dyDescent="0.2">
      <c r="A51" s="145">
        <f t="shared" si="2"/>
        <v>46158</v>
      </c>
      <c r="B51" s="142">
        <f t="shared" si="3"/>
        <v>0</v>
      </c>
      <c r="C51" s="143">
        <f t="shared" si="4"/>
        <v>0</v>
      </c>
      <c r="E51" s="47"/>
      <c r="F51" s="47"/>
    </row>
    <row r="52" spans="1:6" x14ac:dyDescent="0.2">
      <c r="A52" s="145">
        <f t="shared" si="2"/>
        <v>46159</v>
      </c>
      <c r="B52" s="142">
        <f t="shared" si="3"/>
        <v>0</v>
      </c>
      <c r="C52" s="143">
        <f t="shared" si="4"/>
        <v>0</v>
      </c>
      <c r="E52" s="47"/>
      <c r="F52" s="47"/>
    </row>
    <row r="53" spans="1:6" x14ac:dyDescent="0.2">
      <c r="A53" s="145">
        <f t="shared" si="2"/>
        <v>46160</v>
      </c>
      <c r="B53" s="142">
        <f t="shared" si="3"/>
        <v>0</v>
      </c>
      <c r="C53" s="143">
        <f t="shared" si="4"/>
        <v>0</v>
      </c>
      <c r="E53" s="47"/>
      <c r="F53" s="47"/>
    </row>
    <row r="54" spans="1:6" x14ac:dyDescent="0.2">
      <c r="A54" s="145">
        <f t="shared" si="2"/>
        <v>46161</v>
      </c>
      <c r="B54" s="142">
        <f t="shared" si="3"/>
        <v>0</v>
      </c>
      <c r="C54" s="143">
        <f t="shared" si="4"/>
        <v>0</v>
      </c>
      <c r="E54" s="47"/>
      <c r="F54" s="47"/>
    </row>
    <row r="55" spans="1:6" x14ac:dyDescent="0.2">
      <c r="A55" s="145">
        <f t="shared" si="2"/>
        <v>46162</v>
      </c>
      <c r="B55" s="142">
        <f t="shared" si="3"/>
        <v>0</v>
      </c>
      <c r="C55" s="143">
        <f t="shared" si="4"/>
        <v>0</v>
      </c>
      <c r="E55" s="47"/>
      <c r="F55" s="47"/>
    </row>
    <row r="56" spans="1:6" x14ac:dyDescent="0.2">
      <c r="A56" s="145">
        <f t="shared" si="2"/>
        <v>46163</v>
      </c>
      <c r="B56" s="142">
        <f t="shared" si="3"/>
        <v>0</v>
      </c>
      <c r="C56" s="143">
        <f t="shared" si="4"/>
        <v>0</v>
      </c>
      <c r="E56" s="47"/>
      <c r="F56" s="47"/>
    </row>
    <row r="57" spans="1:6" x14ac:dyDescent="0.2">
      <c r="A57" s="145">
        <f t="shared" si="2"/>
        <v>46164</v>
      </c>
      <c r="B57" s="142">
        <f t="shared" si="3"/>
        <v>0</v>
      </c>
      <c r="C57" s="143">
        <f t="shared" si="4"/>
        <v>0</v>
      </c>
      <c r="E57" s="47"/>
      <c r="F57" s="47"/>
    </row>
    <row r="58" spans="1:6" x14ac:dyDescent="0.2">
      <c r="A58" s="145">
        <f t="shared" si="2"/>
        <v>46165</v>
      </c>
      <c r="B58" s="142">
        <f t="shared" si="3"/>
        <v>0</v>
      </c>
      <c r="C58" s="143">
        <f t="shared" si="4"/>
        <v>0</v>
      </c>
      <c r="E58" s="47"/>
      <c r="F58" s="47"/>
    </row>
    <row r="59" spans="1:6" x14ac:dyDescent="0.2">
      <c r="A59" s="145">
        <f t="shared" si="2"/>
        <v>46166</v>
      </c>
      <c r="B59" s="142">
        <f t="shared" si="3"/>
        <v>0</v>
      </c>
      <c r="C59" s="143">
        <f t="shared" si="4"/>
        <v>0</v>
      </c>
      <c r="E59" s="47"/>
      <c r="F59" s="47"/>
    </row>
    <row r="60" spans="1:6" x14ac:dyDescent="0.2">
      <c r="A60" s="145">
        <f t="shared" si="2"/>
        <v>46167</v>
      </c>
      <c r="B60" s="142">
        <f t="shared" si="3"/>
        <v>0</v>
      </c>
      <c r="C60" s="143">
        <f t="shared" si="4"/>
        <v>0</v>
      </c>
      <c r="E60" s="47"/>
      <c r="F60" s="47"/>
    </row>
    <row r="61" spans="1:6" x14ac:dyDescent="0.2">
      <c r="A61" s="145">
        <f t="shared" si="2"/>
        <v>46168</v>
      </c>
      <c r="B61" s="142">
        <f t="shared" si="3"/>
        <v>0</v>
      </c>
      <c r="C61" s="143">
        <f t="shared" si="4"/>
        <v>0</v>
      </c>
      <c r="E61" s="47"/>
      <c r="F61" s="47"/>
    </row>
    <row r="62" spans="1:6" x14ac:dyDescent="0.2">
      <c r="A62" s="145">
        <f t="shared" si="2"/>
        <v>46169</v>
      </c>
      <c r="B62" s="142">
        <f t="shared" si="3"/>
        <v>0</v>
      </c>
      <c r="C62" s="143">
        <f t="shared" si="4"/>
        <v>0</v>
      </c>
      <c r="E62" s="47"/>
      <c r="F62" s="47"/>
    </row>
    <row r="63" spans="1:6" x14ac:dyDescent="0.2">
      <c r="A63" s="145">
        <f t="shared" si="2"/>
        <v>46170</v>
      </c>
      <c r="B63" s="142">
        <f t="shared" si="3"/>
        <v>0</v>
      </c>
      <c r="C63" s="143">
        <f t="shared" si="4"/>
        <v>0</v>
      </c>
      <c r="E63" s="47"/>
      <c r="F63" s="47"/>
    </row>
    <row r="64" spans="1:6" x14ac:dyDescent="0.2">
      <c r="A64" s="145">
        <f t="shared" si="2"/>
        <v>46171</v>
      </c>
      <c r="B64" s="142">
        <f t="shared" si="3"/>
        <v>0</v>
      </c>
      <c r="C64" s="143">
        <f t="shared" si="4"/>
        <v>0</v>
      </c>
      <c r="E64" s="47"/>
      <c r="F64" s="47"/>
    </row>
    <row r="65" spans="1:6" x14ac:dyDescent="0.2">
      <c r="A65" s="145">
        <f t="shared" si="2"/>
        <v>46172</v>
      </c>
      <c r="B65" s="142">
        <f t="shared" si="3"/>
        <v>0</v>
      </c>
      <c r="C65" s="143">
        <f t="shared" si="4"/>
        <v>0</v>
      </c>
      <c r="E65" s="47"/>
      <c r="F65" s="47"/>
    </row>
    <row r="66" spans="1:6" x14ac:dyDescent="0.2">
      <c r="A66" s="145">
        <f t="shared" si="2"/>
        <v>46173</v>
      </c>
      <c r="B66" s="142">
        <f t="shared" si="3"/>
        <v>0</v>
      </c>
      <c r="C66" s="143">
        <f t="shared" si="4"/>
        <v>0</v>
      </c>
      <c r="E66" s="47"/>
      <c r="F66" s="47"/>
    </row>
    <row r="67" spans="1:6" x14ac:dyDescent="0.2">
      <c r="A67" s="145">
        <f t="shared" si="2"/>
        <v>46174</v>
      </c>
      <c r="B67" s="142">
        <f>$L6</f>
        <v>0</v>
      </c>
      <c r="C67" s="143">
        <f>$M6</f>
        <v>0</v>
      </c>
      <c r="E67" s="47"/>
      <c r="F67" s="47"/>
    </row>
    <row r="68" spans="1:6" x14ac:dyDescent="0.2">
      <c r="A68" s="145">
        <f t="shared" si="2"/>
        <v>46175</v>
      </c>
      <c r="B68" s="142">
        <f t="shared" ref="B68:B96" si="5">$L7</f>
        <v>0</v>
      </c>
      <c r="C68" s="143">
        <f t="shared" ref="C68:C96" si="6">$M7</f>
        <v>0</v>
      </c>
      <c r="E68" s="47"/>
      <c r="F68" s="47"/>
    </row>
    <row r="69" spans="1:6" x14ac:dyDescent="0.2">
      <c r="A69" s="145">
        <f t="shared" si="2"/>
        <v>46176</v>
      </c>
      <c r="B69" s="142">
        <f t="shared" si="5"/>
        <v>0</v>
      </c>
      <c r="C69" s="143">
        <f t="shared" si="6"/>
        <v>0</v>
      </c>
      <c r="E69" s="47"/>
      <c r="F69" s="47"/>
    </row>
    <row r="70" spans="1:6" x14ac:dyDescent="0.2">
      <c r="A70" s="145">
        <f t="shared" si="2"/>
        <v>46177</v>
      </c>
      <c r="B70" s="142">
        <f t="shared" si="5"/>
        <v>0</v>
      </c>
      <c r="C70" s="143">
        <f t="shared" si="6"/>
        <v>0</v>
      </c>
      <c r="E70" s="47"/>
      <c r="F70" s="47"/>
    </row>
    <row r="71" spans="1:6" x14ac:dyDescent="0.2">
      <c r="A71" s="145">
        <f t="shared" si="2"/>
        <v>46178</v>
      </c>
      <c r="B71" s="142">
        <f t="shared" si="5"/>
        <v>0</v>
      </c>
      <c r="C71" s="143">
        <f t="shared" si="6"/>
        <v>0</v>
      </c>
      <c r="E71" s="47"/>
      <c r="F71" s="47"/>
    </row>
    <row r="72" spans="1:6" x14ac:dyDescent="0.2">
      <c r="A72" s="145">
        <f t="shared" si="2"/>
        <v>46179</v>
      </c>
      <c r="B72" s="142">
        <f t="shared" si="5"/>
        <v>0</v>
      </c>
      <c r="C72" s="143">
        <f t="shared" si="6"/>
        <v>0</v>
      </c>
      <c r="E72" s="47"/>
      <c r="F72" s="47"/>
    </row>
    <row r="73" spans="1:6" x14ac:dyDescent="0.2">
      <c r="A73" s="145">
        <f t="shared" ref="A73:A136" si="7">A72+1</f>
        <v>46180</v>
      </c>
      <c r="B73" s="142">
        <f t="shared" si="5"/>
        <v>0</v>
      </c>
      <c r="C73" s="143">
        <f t="shared" si="6"/>
        <v>0</v>
      </c>
      <c r="E73" s="47"/>
      <c r="F73" s="47"/>
    </row>
    <row r="74" spans="1:6" x14ac:dyDescent="0.2">
      <c r="A74" s="145">
        <f t="shared" si="7"/>
        <v>46181</v>
      </c>
      <c r="B74" s="142">
        <f t="shared" si="5"/>
        <v>0</v>
      </c>
      <c r="C74" s="143">
        <f t="shared" si="6"/>
        <v>0</v>
      </c>
      <c r="E74" s="47"/>
      <c r="F74" s="47"/>
    </row>
    <row r="75" spans="1:6" x14ac:dyDescent="0.2">
      <c r="A75" s="145">
        <f t="shared" si="7"/>
        <v>46182</v>
      </c>
      <c r="B75" s="142">
        <f t="shared" si="5"/>
        <v>0</v>
      </c>
      <c r="C75" s="143">
        <f t="shared" si="6"/>
        <v>0</v>
      </c>
      <c r="E75" s="47"/>
      <c r="F75" s="47"/>
    </row>
    <row r="76" spans="1:6" x14ac:dyDescent="0.2">
      <c r="A76" s="145">
        <f t="shared" si="7"/>
        <v>46183</v>
      </c>
      <c r="B76" s="142">
        <f t="shared" si="5"/>
        <v>0</v>
      </c>
      <c r="C76" s="143">
        <f t="shared" si="6"/>
        <v>0</v>
      </c>
      <c r="E76" s="47"/>
      <c r="F76" s="47"/>
    </row>
    <row r="77" spans="1:6" x14ac:dyDescent="0.2">
      <c r="A77" s="145">
        <f t="shared" si="7"/>
        <v>46184</v>
      </c>
      <c r="B77" s="142">
        <f t="shared" si="5"/>
        <v>0</v>
      </c>
      <c r="C77" s="143">
        <f t="shared" si="6"/>
        <v>0</v>
      </c>
      <c r="E77" s="47"/>
      <c r="F77" s="47"/>
    </row>
    <row r="78" spans="1:6" x14ac:dyDescent="0.2">
      <c r="A78" s="145">
        <f t="shared" si="7"/>
        <v>46185</v>
      </c>
      <c r="B78" s="142">
        <f t="shared" si="5"/>
        <v>0</v>
      </c>
      <c r="C78" s="143">
        <f t="shared" si="6"/>
        <v>0</v>
      </c>
      <c r="E78" s="47"/>
      <c r="F78" s="47"/>
    </row>
    <row r="79" spans="1:6" x14ac:dyDescent="0.2">
      <c r="A79" s="145">
        <f t="shared" si="7"/>
        <v>46186</v>
      </c>
      <c r="B79" s="142">
        <f t="shared" si="5"/>
        <v>0</v>
      </c>
      <c r="C79" s="143">
        <f t="shared" si="6"/>
        <v>0</v>
      </c>
      <c r="E79" s="47"/>
      <c r="F79" s="47"/>
    </row>
    <row r="80" spans="1:6" x14ac:dyDescent="0.2">
      <c r="A80" s="145">
        <f t="shared" si="7"/>
        <v>46187</v>
      </c>
      <c r="B80" s="142">
        <f t="shared" si="5"/>
        <v>0</v>
      </c>
      <c r="C80" s="143">
        <f t="shared" si="6"/>
        <v>0</v>
      </c>
      <c r="E80" s="47"/>
      <c r="F80" s="47"/>
    </row>
    <row r="81" spans="1:6" x14ac:dyDescent="0.2">
      <c r="A81" s="145">
        <f t="shared" si="7"/>
        <v>46188</v>
      </c>
      <c r="B81" s="142">
        <f t="shared" si="5"/>
        <v>0</v>
      </c>
      <c r="C81" s="143">
        <f t="shared" si="6"/>
        <v>0</v>
      </c>
      <c r="E81" s="47"/>
      <c r="F81" s="47"/>
    </row>
    <row r="82" spans="1:6" x14ac:dyDescent="0.2">
      <c r="A82" s="145">
        <f t="shared" si="7"/>
        <v>46189</v>
      </c>
      <c r="B82" s="142">
        <f t="shared" si="5"/>
        <v>0</v>
      </c>
      <c r="C82" s="143">
        <f t="shared" si="6"/>
        <v>0</v>
      </c>
      <c r="E82" s="47"/>
      <c r="F82" s="47"/>
    </row>
    <row r="83" spans="1:6" x14ac:dyDescent="0.2">
      <c r="A83" s="145">
        <f t="shared" si="7"/>
        <v>46190</v>
      </c>
      <c r="B83" s="142">
        <f t="shared" si="5"/>
        <v>0</v>
      </c>
      <c r="C83" s="143">
        <f t="shared" si="6"/>
        <v>0</v>
      </c>
      <c r="E83" s="47"/>
      <c r="F83" s="47"/>
    </row>
    <row r="84" spans="1:6" x14ac:dyDescent="0.2">
      <c r="A84" s="145">
        <f t="shared" si="7"/>
        <v>46191</v>
      </c>
      <c r="B84" s="142">
        <f t="shared" si="5"/>
        <v>0</v>
      </c>
      <c r="C84" s="143">
        <f t="shared" si="6"/>
        <v>0</v>
      </c>
      <c r="E84" s="47"/>
      <c r="F84" s="47"/>
    </row>
    <row r="85" spans="1:6" x14ac:dyDescent="0.2">
      <c r="A85" s="145">
        <f t="shared" si="7"/>
        <v>46192</v>
      </c>
      <c r="B85" s="142">
        <f t="shared" si="5"/>
        <v>0</v>
      </c>
      <c r="C85" s="143">
        <f t="shared" si="6"/>
        <v>0</v>
      </c>
      <c r="E85" s="47"/>
      <c r="F85" s="47"/>
    </row>
    <row r="86" spans="1:6" x14ac:dyDescent="0.2">
      <c r="A86" s="145">
        <f t="shared" si="7"/>
        <v>46193</v>
      </c>
      <c r="B86" s="142">
        <f t="shared" si="5"/>
        <v>0</v>
      </c>
      <c r="C86" s="143">
        <f t="shared" si="6"/>
        <v>0</v>
      </c>
      <c r="E86" s="47"/>
      <c r="F86" s="47"/>
    </row>
    <row r="87" spans="1:6" x14ac:dyDescent="0.2">
      <c r="A87" s="145">
        <f t="shared" si="7"/>
        <v>46194</v>
      </c>
      <c r="B87" s="142">
        <f t="shared" si="5"/>
        <v>0</v>
      </c>
      <c r="C87" s="143">
        <f t="shared" si="6"/>
        <v>0</v>
      </c>
      <c r="E87" s="47"/>
      <c r="F87" s="47"/>
    </row>
    <row r="88" spans="1:6" x14ac:dyDescent="0.2">
      <c r="A88" s="145">
        <f t="shared" si="7"/>
        <v>46195</v>
      </c>
      <c r="B88" s="142">
        <f t="shared" si="5"/>
        <v>0</v>
      </c>
      <c r="C88" s="143">
        <f t="shared" si="6"/>
        <v>0</v>
      </c>
      <c r="E88" s="47"/>
      <c r="F88" s="47"/>
    </row>
    <row r="89" spans="1:6" x14ac:dyDescent="0.2">
      <c r="A89" s="145">
        <f t="shared" si="7"/>
        <v>46196</v>
      </c>
      <c r="B89" s="142">
        <f t="shared" si="5"/>
        <v>0</v>
      </c>
      <c r="C89" s="143">
        <f t="shared" si="6"/>
        <v>0</v>
      </c>
      <c r="E89" s="47"/>
      <c r="F89" s="47"/>
    </row>
    <row r="90" spans="1:6" x14ac:dyDescent="0.2">
      <c r="A90" s="145">
        <f t="shared" si="7"/>
        <v>46197</v>
      </c>
      <c r="B90" s="142">
        <f t="shared" si="5"/>
        <v>0</v>
      </c>
      <c r="C90" s="143">
        <f t="shared" si="6"/>
        <v>0</v>
      </c>
      <c r="E90" s="47"/>
      <c r="F90" s="47"/>
    </row>
    <row r="91" spans="1:6" x14ac:dyDescent="0.2">
      <c r="A91" s="145">
        <f t="shared" si="7"/>
        <v>46198</v>
      </c>
      <c r="B91" s="142">
        <f t="shared" si="5"/>
        <v>0</v>
      </c>
      <c r="C91" s="143">
        <f t="shared" si="6"/>
        <v>0</v>
      </c>
      <c r="E91" s="47"/>
      <c r="F91" s="47"/>
    </row>
    <row r="92" spans="1:6" x14ac:dyDescent="0.2">
      <c r="A92" s="145">
        <f t="shared" si="7"/>
        <v>46199</v>
      </c>
      <c r="B92" s="142">
        <f t="shared" si="5"/>
        <v>0</v>
      </c>
      <c r="C92" s="143">
        <f t="shared" si="6"/>
        <v>0</v>
      </c>
      <c r="E92" s="47"/>
      <c r="F92" s="47"/>
    </row>
    <row r="93" spans="1:6" x14ac:dyDescent="0.2">
      <c r="A93" s="145">
        <f t="shared" si="7"/>
        <v>46200</v>
      </c>
      <c r="B93" s="142">
        <f t="shared" si="5"/>
        <v>0</v>
      </c>
      <c r="C93" s="143">
        <f t="shared" si="6"/>
        <v>0</v>
      </c>
      <c r="E93" s="47"/>
      <c r="F93" s="47"/>
    </row>
    <row r="94" spans="1:6" x14ac:dyDescent="0.2">
      <c r="A94" s="145">
        <f t="shared" si="7"/>
        <v>46201</v>
      </c>
      <c r="B94" s="142">
        <f t="shared" si="5"/>
        <v>0</v>
      </c>
      <c r="C94" s="143">
        <f t="shared" si="6"/>
        <v>0</v>
      </c>
      <c r="E94" s="47"/>
      <c r="F94" s="47"/>
    </row>
    <row r="95" spans="1:6" x14ac:dyDescent="0.2">
      <c r="A95" s="145">
        <f t="shared" si="7"/>
        <v>46202</v>
      </c>
      <c r="B95" s="142">
        <f t="shared" si="5"/>
        <v>0</v>
      </c>
      <c r="C95" s="143">
        <f t="shared" si="6"/>
        <v>0</v>
      </c>
      <c r="E95" s="47"/>
      <c r="F95" s="47"/>
    </row>
    <row r="96" spans="1:6" x14ac:dyDescent="0.2">
      <c r="A96" s="145">
        <f t="shared" si="7"/>
        <v>46203</v>
      </c>
      <c r="B96" s="142">
        <f t="shared" si="5"/>
        <v>0</v>
      </c>
      <c r="C96" s="143">
        <f t="shared" si="6"/>
        <v>0</v>
      </c>
      <c r="E96" s="47"/>
      <c r="F96" s="47"/>
    </row>
    <row r="97" spans="1:6" x14ac:dyDescent="0.2">
      <c r="A97" s="145">
        <f t="shared" si="7"/>
        <v>46204</v>
      </c>
      <c r="B97" s="143">
        <f>$O6</f>
        <v>0</v>
      </c>
      <c r="C97" s="143">
        <f>$P6</f>
        <v>0</v>
      </c>
      <c r="E97" s="47"/>
      <c r="F97" s="47"/>
    </row>
    <row r="98" spans="1:6" x14ac:dyDescent="0.2">
      <c r="A98" s="145">
        <f t="shared" si="7"/>
        <v>46205</v>
      </c>
      <c r="B98" s="143">
        <f t="shared" ref="B98:B127" si="8">$O7</f>
        <v>0</v>
      </c>
      <c r="C98" s="143">
        <f t="shared" ref="C98:C127" si="9">$P7</f>
        <v>0</v>
      </c>
      <c r="E98" s="47"/>
      <c r="F98" s="47"/>
    </row>
    <row r="99" spans="1:6" x14ac:dyDescent="0.2">
      <c r="A99" s="145">
        <f t="shared" si="7"/>
        <v>46206</v>
      </c>
      <c r="B99" s="143">
        <f t="shared" si="8"/>
        <v>0</v>
      </c>
      <c r="C99" s="143">
        <f t="shared" si="9"/>
        <v>0</v>
      </c>
      <c r="E99" s="47"/>
      <c r="F99" s="47"/>
    </row>
    <row r="100" spans="1:6" x14ac:dyDescent="0.2">
      <c r="A100" s="145">
        <f t="shared" si="7"/>
        <v>46207</v>
      </c>
      <c r="B100" s="143">
        <f t="shared" si="8"/>
        <v>0</v>
      </c>
      <c r="C100" s="143">
        <f t="shared" si="9"/>
        <v>0</v>
      </c>
      <c r="E100" s="47"/>
      <c r="F100" s="47"/>
    </row>
    <row r="101" spans="1:6" x14ac:dyDescent="0.2">
      <c r="A101" s="145">
        <f t="shared" si="7"/>
        <v>46208</v>
      </c>
      <c r="B101" s="143">
        <f t="shared" si="8"/>
        <v>0</v>
      </c>
      <c r="C101" s="143">
        <f t="shared" si="9"/>
        <v>0</v>
      </c>
      <c r="E101" s="47"/>
      <c r="F101" s="47"/>
    </row>
    <row r="102" spans="1:6" x14ac:dyDescent="0.2">
      <c r="A102" s="145">
        <f t="shared" si="7"/>
        <v>46209</v>
      </c>
      <c r="B102" s="143">
        <f t="shared" si="8"/>
        <v>0</v>
      </c>
      <c r="C102" s="143">
        <f t="shared" si="9"/>
        <v>0</v>
      </c>
      <c r="E102" s="47"/>
      <c r="F102" s="47"/>
    </row>
    <row r="103" spans="1:6" x14ac:dyDescent="0.2">
      <c r="A103" s="145">
        <f t="shared" si="7"/>
        <v>46210</v>
      </c>
      <c r="B103" s="143">
        <f t="shared" si="8"/>
        <v>0</v>
      </c>
      <c r="C103" s="143">
        <f t="shared" si="9"/>
        <v>0</v>
      </c>
      <c r="E103" s="47"/>
      <c r="F103" s="47"/>
    </row>
    <row r="104" spans="1:6" x14ac:dyDescent="0.2">
      <c r="A104" s="145">
        <f t="shared" si="7"/>
        <v>46211</v>
      </c>
      <c r="B104" s="143">
        <f t="shared" si="8"/>
        <v>0</v>
      </c>
      <c r="C104" s="143">
        <f t="shared" si="9"/>
        <v>0</v>
      </c>
      <c r="E104" s="47"/>
      <c r="F104" s="47"/>
    </row>
    <row r="105" spans="1:6" x14ac:dyDescent="0.2">
      <c r="A105" s="145">
        <f t="shared" si="7"/>
        <v>46212</v>
      </c>
      <c r="B105" s="143">
        <f t="shared" si="8"/>
        <v>0</v>
      </c>
      <c r="C105" s="143">
        <f t="shared" si="9"/>
        <v>0</v>
      </c>
      <c r="E105" s="47"/>
      <c r="F105" s="47"/>
    </row>
    <row r="106" spans="1:6" x14ac:dyDescent="0.2">
      <c r="A106" s="145">
        <f t="shared" si="7"/>
        <v>46213</v>
      </c>
      <c r="B106" s="143">
        <f t="shared" si="8"/>
        <v>0</v>
      </c>
      <c r="C106" s="143">
        <f t="shared" si="9"/>
        <v>0</v>
      </c>
      <c r="E106" s="47"/>
      <c r="F106" s="47"/>
    </row>
    <row r="107" spans="1:6" x14ac:dyDescent="0.2">
      <c r="A107" s="145">
        <f t="shared" si="7"/>
        <v>46214</v>
      </c>
      <c r="B107" s="143">
        <f t="shared" si="8"/>
        <v>0</v>
      </c>
      <c r="C107" s="143">
        <f t="shared" si="9"/>
        <v>0</v>
      </c>
      <c r="E107" s="47"/>
      <c r="F107" s="47"/>
    </row>
    <row r="108" spans="1:6" x14ac:dyDescent="0.2">
      <c r="A108" s="145">
        <f t="shared" si="7"/>
        <v>46215</v>
      </c>
      <c r="B108" s="143">
        <f t="shared" si="8"/>
        <v>0</v>
      </c>
      <c r="C108" s="143">
        <f t="shared" si="9"/>
        <v>0</v>
      </c>
      <c r="E108" s="47"/>
      <c r="F108" s="47"/>
    </row>
    <row r="109" spans="1:6" x14ac:dyDescent="0.2">
      <c r="A109" s="145">
        <f t="shared" si="7"/>
        <v>46216</v>
      </c>
      <c r="B109" s="143">
        <f t="shared" si="8"/>
        <v>0</v>
      </c>
      <c r="C109" s="143">
        <f t="shared" si="9"/>
        <v>0</v>
      </c>
      <c r="E109" s="47"/>
      <c r="F109" s="47"/>
    </row>
    <row r="110" spans="1:6" x14ac:dyDescent="0.2">
      <c r="A110" s="145">
        <f t="shared" si="7"/>
        <v>46217</v>
      </c>
      <c r="B110" s="143">
        <f t="shared" si="8"/>
        <v>0</v>
      </c>
      <c r="C110" s="143">
        <f t="shared" si="9"/>
        <v>0</v>
      </c>
      <c r="E110" s="47"/>
      <c r="F110" s="47"/>
    </row>
    <row r="111" spans="1:6" x14ac:dyDescent="0.2">
      <c r="A111" s="145">
        <f t="shared" si="7"/>
        <v>46218</v>
      </c>
      <c r="B111" s="143">
        <f t="shared" si="8"/>
        <v>0</v>
      </c>
      <c r="C111" s="143">
        <f t="shared" si="9"/>
        <v>0</v>
      </c>
      <c r="E111" s="47"/>
      <c r="F111" s="47"/>
    </row>
    <row r="112" spans="1:6" x14ac:dyDescent="0.2">
      <c r="A112" s="145">
        <f t="shared" si="7"/>
        <v>46219</v>
      </c>
      <c r="B112" s="143">
        <f t="shared" si="8"/>
        <v>0</v>
      </c>
      <c r="C112" s="143">
        <f t="shared" si="9"/>
        <v>0</v>
      </c>
      <c r="E112" s="47"/>
      <c r="F112" s="47"/>
    </row>
    <row r="113" spans="1:6" x14ac:dyDescent="0.2">
      <c r="A113" s="145">
        <f t="shared" si="7"/>
        <v>46220</v>
      </c>
      <c r="B113" s="143">
        <f t="shared" si="8"/>
        <v>0</v>
      </c>
      <c r="C113" s="143">
        <f t="shared" si="9"/>
        <v>0</v>
      </c>
      <c r="E113" s="47"/>
      <c r="F113" s="47"/>
    </row>
    <row r="114" spans="1:6" x14ac:dyDescent="0.2">
      <c r="A114" s="145">
        <f t="shared" si="7"/>
        <v>46221</v>
      </c>
      <c r="B114" s="143">
        <f t="shared" si="8"/>
        <v>0</v>
      </c>
      <c r="C114" s="143" t="str">
        <f>$P23</f>
        <v>＜夏季休業日＞～</v>
      </c>
      <c r="E114" s="47"/>
      <c r="F114" s="47"/>
    </row>
    <row r="115" spans="1:6" x14ac:dyDescent="0.2">
      <c r="A115" s="145">
        <f t="shared" si="7"/>
        <v>46222</v>
      </c>
      <c r="B115" s="143">
        <f t="shared" si="8"/>
        <v>0</v>
      </c>
      <c r="C115" s="143">
        <f>$P24</f>
        <v>0</v>
      </c>
      <c r="E115" s="47"/>
      <c r="F115" s="47"/>
    </row>
    <row r="116" spans="1:6" x14ac:dyDescent="0.2">
      <c r="A116" s="145">
        <f t="shared" si="7"/>
        <v>46223</v>
      </c>
      <c r="B116" s="143" t="str">
        <f t="shared" si="8"/>
        <v>海の日</v>
      </c>
      <c r="C116" s="143">
        <f t="shared" si="9"/>
        <v>0</v>
      </c>
      <c r="E116" s="47"/>
      <c r="F116" s="47"/>
    </row>
    <row r="117" spans="1:6" x14ac:dyDescent="0.2">
      <c r="A117" s="145">
        <f t="shared" si="7"/>
        <v>46224</v>
      </c>
      <c r="B117" s="143">
        <f t="shared" si="8"/>
        <v>0</v>
      </c>
      <c r="C117" s="143">
        <f t="shared" si="9"/>
        <v>0</v>
      </c>
      <c r="E117" s="47"/>
      <c r="F117" s="47"/>
    </row>
    <row r="118" spans="1:6" x14ac:dyDescent="0.2">
      <c r="A118" s="145">
        <f t="shared" si="7"/>
        <v>46225</v>
      </c>
      <c r="B118" s="143">
        <f t="shared" si="8"/>
        <v>0</v>
      </c>
      <c r="C118" s="143">
        <f t="shared" si="9"/>
        <v>0</v>
      </c>
      <c r="E118" s="47"/>
      <c r="F118" s="47"/>
    </row>
    <row r="119" spans="1:6" x14ac:dyDescent="0.2">
      <c r="A119" s="145">
        <f t="shared" si="7"/>
        <v>46226</v>
      </c>
      <c r="B119" s="143">
        <f t="shared" si="8"/>
        <v>0</v>
      </c>
      <c r="C119" s="143">
        <f t="shared" si="9"/>
        <v>0</v>
      </c>
      <c r="E119" s="47"/>
      <c r="F119" s="47"/>
    </row>
    <row r="120" spans="1:6" x14ac:dyDescent="0.2">
      <c r="A120" s="145">
        <f t="shared" si="7"/>
        <v>46227</v>
      </c>
      <c r="B120" s="143">
        <f t="shared" si="8"/>
        <v>0</v>
      </c>
      <c r="C120" s="143">
        <f t="shared" si="9"/>
        <v>0</v>
      </c>
      <c r="E120" s="47"/>
      <c r="F120" s="47"/>
    </row>
    <row r="121" spans="1:6" x14ac:dyDescent="0.2">
      <c r="A121" s="145">
        <f t="shared" si="7"/>
        <v>46228</v>
      </c>
      <c r="B121" s="143">
        <f t="shared" si="8"/>
        <v>0</v>
      </c>
      <c r="C121" s="143">
        <f t="shared" si="9"/>
        <v>0</v>
      </c>
      <c r="E121" s="47"/>
      <c r="F121" s="47"/>
    </row>
    <row r="122" spans="1:6" x14ac:dyDescent="0.2">
      <c r="A122" s="145">
        <f t="shared" si="7"/>
        <v>46229</v>
      </c>
      <c r="B122" s="143">
        <f t="shared" si="8"/>
        <v>0</v>
      </c>
      <c r="C122" s="143">
        <f t="shared" si="9"/>
        <v>0</v>
      </c>
      <c r="E122" s="47"/>
      <c r="F122" s="47"/>
    </row>
    <row r="123" spans="1:6" x14ac:dyDescent="0.2">
      <c r="A123" s="145">
        <f t="shared" si="7"/>
        <v>46230</v>
      </c>
      <c r="B123" s="143">
        <f t="shared" si="8"/>
        <v>0</v>
      </c>
      <c r="C123" s="143">
        <f t="shared" si="9"/>
        <v>0</v>
      </c>
      <c r="E123" s="47"/>
      <c r="F123" s="47"/>
    </row>
    <row r="124" spans="1:6" x14ac:dyDescent="0.2">
      <c r="A124" s="145">
        <f t="shared" si="7"/>
        <v>46231</v>
      </c>
      <c r="B124" s="143">
        <f t="shared" si="8"/>
        <v>0</v>
      </c>
      <c r="C124" s="143">
        <f t="shared" si="9"/>
        <v>0</v>
      </c>
      <c r="E124" s="47"/>
      <c r="F124" s="47"/>
    </row>
    <row r="125" spans="1:6" x14ac:dyDescent="0.2">
      <c r="A125" s="145">
        <f t="shared" si="7"/>
        <v>46232</v>
      </c>
      <c r="B125" s="143">
        <f t="shared" si="8"/>
        <v>0</v>
      </c>
      <c r="C125" s="143">
        <f t="shared" si="9"/>
        <v>0</v>
      </c>
      <c r="E125" s="47"/>
      <c r="F125" s="47"/>
    </row>
    <row r="126" spans="1:6" x14ac:dyDescent="0.2">
      <c r="A126" s="145">
        <f t="shared" si="7"/>
        <v>46233</v>
      </c>
      <c r="B126" s="143">
        <f t="shared" si="8"/>
        <v>0</v>
      </c>
      <c r="C126" s="143">
        <f t="shared" si="9"/>
        <v>0</v>
      </c>
      <c r="E126" s="47"/>
      <c r="F126" s="47"/>
    </row>
    <row r="127" spans="1:6" x14ac:dyDescent="0.2">
      <c r="A127" s="145">
        <f t="shared" si="7"/>
        <v>46234</v>
      </c>
      <c r="B127" s="143">
        <f t="shared" si="8"/>
        <v>0</v>
      </c>
      <c r="C127" s="143">
        <f t="shared" si="9"/>
        <v>0</v>
      </c>
      <c r="E127" s="47"/>
      <c r="F127" s="47"/>
    </row>
    <row r="128" spans="1:6" x14ac:dyDescent="0.2">
      <c r="A128" s="145">
        <f t="shared" si="7"/>
        <v>46235</v>
      </c>
      <c r="B128" s="143">
        <f>$R6</f>
        <v>0</v>
      </c>
      <c r="C128" s="143">
        <f>$S6</f>
        <v>0</v>
      </c>
      <c r="E128" s="47"/>
      <c r="F128" s="47"/>
    </row>
    <row r="129" spans="1:6" x14ac:dyDescent="0.2">
      <c r="A129" s="145">
        <f t="shared" si="7"/>
        <v>46236</v>
      </c>
      <c r="B129" s="143">
        <f t="shared" ref="B129:B158" si="10">$R7</f>
        <v>0</v>
      </c>
      <c r="C129" s="143">
        <f t="shared" ref="C129:C158" si="11">$S7</f>
        <v>0</v>
      </c>
      <c r="E129" s="47"/>
      <c r="F129" s="47"/>
    </row>
    <row r="130" spans="1:6" x14ac:dyDescent="0.2">
      <c r="A130" s="145">
        <f t="shared" si="7"/>
        <v>46237</v>
      </c>
      <c r="B130" s="143">
        <f t="shared" si="10"/>
        <v>0</v>
      </c>
      <c r="C130" s="143">
        <f t="shared" si="11"/>
        <v>0</v>
      </c>
      <c r="E130" s="47"/>
      <c r="F130" s="47"/>
    </row>
    <row r="131" spans="1:6" x14ac:dyDescent="0.2">
      <c r="A131" s="145">
        <f t="shared" si="7"/>
        <v>46238</v>
      </c>
      <c r="B131" s="143">
        <f t="shared" si="10"/>
        <v>0</v>
      </c>
      <c r="C131" s="143">
        <f t="shared" si="11"/>
        <v>0</v>
      </c>
      <c r="E131" s="47"/>
      <c r="F131" s="47"/>
    </row>
    <row r="132" spans="1:6" x14ac:dyDescent="0.2">
      <c r="A132" s="145">
        <f t="shared" si="7"/>
        <v>46239</v>
      </c>
      <c r="B132" s="143">
        <f t="shared" si="10"/>
        <v>0</v>
      </c>
      <c r="C132" s="143">
        <f t="shared" si="11"/>
        <v>0</v>
      </c>
      <c r="E132" s="47"/>
      <c r="F132" s="47"/>
    </row>
    <row r="133" spans="1:6" x14ac:dyDescent="0.2">
      <c r="A133" s="145">
        <f t="shared" si="7"/>
        <v>46240</v>
      </c>
      <c r="B133" s="143">
        <f t="shared" si="10"/>
        <v>0</v>
      </c>
      <c r="C133" s="143">
        <f t="shared" si="11"/>
        <v>0</v>
      </c>
      <c r="E133" s="47"/>
      <c r="F133" s="47"/>
    </row>
    <row r="134" spans="1:6" x14ac:dyDescent="0.2">
      <c r="A134" s="145">
        <f t="shared" si="7"/>
        <v>46241</v>
      </c>
      <c r="B134" s="143">
        <f t="shared" si="10"/>
        <v>0</v>
      </c>
      <c r="C134" s="143">
        <f t="shared" si="11"/>
        <v>0</v>
      </c>
      <c r="E134" s="47"/>
      <c r="F134" s="47"/>
    </row>
    <row r="135" spans="1:6" x14ac:dyDescent="0.2">
      <c r="A135" s="145">
        <f t="shared" si="7"/>
        <v>46242</v>
      </c>
      <c r="B135" s="143">
        <f t="shared" si="10"/>
        <v>0</v>
      </c>
      <c r="C135" s="143">
        <f t="shared" si="11"/>
        <v>0</v>
      </c>
      <c r="E135" s="47"/>
      <c r="F135" s="47"/>
    </row>
    <row r="136" spans="1:6" x14ac:dyDescent="0.2">
      <c r="A136" s="145">
        <f t="shared" si="7"/>
        <v>46243</v>
      </c>
      <c r="B136" s="143">
        <f t="shared" si="10"/>
        <v>0</v>
      </c>
      <c r="C136" s="143">
        <f t="shared" si="11"/>
        <v>0</v>
      </c>
      <c r="E136" s="47"/>
      <c r="F136" s="47"/>
    </row>
    <row r="137" spans="1:6" x14ac:dyDescent="0.2">
      <c r="A137" s="145">
        <f t="shared" ref="A137:A200" si="12">A136+1</f>
        <v>46244</v>
      </c>
      <c r="B137" s="143">
        <f t="shared" si="10"/>
        <v>0</v>
      </c>
      <c r="C137" s="143">
        <f t="shared" si="11"/>
        <v>0</v>
      </c>
      <c r="E137" s="47"/>
      <c r="F137" s="47"/>
    </row>
    <row r="138" spans="1:6" x14ac:dyDescent="0.2">
      <c r="A138" s="145">
        <f t="shared" si="12"/>
        <v>46245</v>
      </c>
      <c r="B138" s="143" t="str">
        <f t="shared" si="10"/>
        <v>山の日</v>
      </c>
      <c r="C138" s="143">
        <f t="shared" si="11"/>
        <v>0</v>
      </c>
      <c r="E138" s="47"/>
      <c r="F138" s="47"/>
    </row>
    <row r="139" spans="1:6" x14ac:dyDescent="0.2">
      <c r="A139" s="145">
        <f t="shared" si="12"/>
        <v>46246</v>
      </c>
      <c r="B139" s="143">
        <f t="shared" si="10"/>
        <v>0</v>
      </c>
      <c r="C139" s="143">
        <f t="shared" si="11"/>
        <v>0</v>
      </c>
      <c r="E139" s="47"/>
      <c r="F139" s="47"/>
    </row>
    <row r="140" spans="1:6" x14ac:dyDescent="0.2">
      <c r="A140" s="145">
        <f t="shared" si="12"/>
        <v>46247</v>
      </c>
      <c r="B140" s="143">
        <f t="shared" si="10"/>
        <v>0</v>
      </c>
      <c r="C140" s="143">
        <f t="shared" si="11"/>
        <v>0</v>
      </c>
      <c r="E140" s="47"/>
      <c r="F140" s="47"/>
    </row>
    <row r="141" spans="1:6" x14ac:dyDescent="0.2">
      <c r="A141" s="145">
        <f t="shared" si="12"/>
        <v>46248</v>
      </c>
      <c r="B141" s="143">
        <f t="shared" si="10"/>
        <v>0</v>
      </c>
      <c r="C141" s="143">
        <f t="shared" si="11"/>
        <v>0</v>
      </c>
      <c r="E141" s="47"/>
      <c r="F141" s="47"/>
    </row>
    <row r="142" spans="1:6" x14ac:dyDescent="0.2">
      <c r="A142" s="145">
        <f t="shared" si="12"/>
        <v>46249</v>
      </c>
      <c r="B142" s="143">
        <f t="shared" si="10"/>
        <v>0</v>
      </c>
      <c r="C142" s="143">
        <f t="shared" si="11"/>
        <v>0</v>
      </c>
      <c r="E142" s="47"/>
      <c r="F142" s="47"/>
    </row>
    <row r="143" spans="1:6" x14ac:dyDescent="0.2">
      <c r="A143" s="145">
        <f t="shared" si="12"/>
        <v>46250</v>
      </c>
      <c r="B143" s="143">
        <f t="shared" si="10"/>
        <v>0</v>
      </c>
      <c r="C143" s="143">
        <f t="shared" si="11"/>
        <v>0</v>
      </c>
      <c r="E143" s="47"/>
      <c r="F143" s="47"/>
    </row>
    <row r="144" spans="1:6" x14ac:dyDescent="0.2">
      <c r="A144" s="145">
        <f t="shared" si="12"/>
        <v>46251</v>
      </c>
      <c r="B144" s="143">
        <f t="shared" si="10"/>
        <v>0</v>
      </c>
      <c r="C144" s="143">
        <f t="shared" si="11"/>
        <v>0</v>
      </c>
      <c r="E144" s="47"/>
      <c r="F144" s="47"/>
    </row>
    <row r="145" spans="1:6" x14ac:dyDescent="0.2">
      <c r="A145" s="145">
        <f t="shared" si="12"/>
        <v>46252</v>
      </c>
      <c r="B145" s="143">
        <f t="shared" si="10"/>
        <v>0</v>
      </c>
      <c r="C145" s="143">
        <f t="shared" si="11"/>
        <v>0</v>
      </c>
      <c r="E145" s="47"/>
      <c r="F145" s="47"/>
    </row>
    <row r="146" spans="1:6" x14ac:dyDescent="0.2">
      <c r="A146" s="145">
        <f t="shared" si="12"/>
        <v>46253</v>
      </c>
      <c r="B146" s="143">
        <f t="shared" si="10"/>
        <v>0</v>
      </c>
      <c r="C146" s="143">
        <f t="shared" si="11"/>
        <v>0</v>
      </c>
      <c r="E146" s="47"/>
      <c r="F146" s="47"/>
    </row>
    <row r="147" spans="1:6" x14ac:dyDescent="0.2">
      <c r="A147" s="145">
        <f t="shared" si="12"/>
        <v>46254</v>
      </c>
      <c r="B147" s="143">
        <f t="shared" si="10"/>
        <v>0</v>
      </c>
      <c r="C147" s="143">
        <f t="shared" si="11"/>
        <v>0</v>
      </c>
      <c r="E147" s="47"/>
      <c r="F147" s="47"/>
    </row>
    <row r="148" spans="1:6" x14ac:dyDescent="0.2">
      <c r="A148" s="145">
        <f t="shared" si="12"/>
        <v>46255</v>
      </c>
      <c r="B148" s="143">
        <f t="shared" si="10"/>
        <v>0</v>
      </c>
      <c r="C148" s="143">
        <f t="shared" si="11"/>
        <v>0</v>
      </c>
      <c r="E148" s="47"/>
      <c r="F148" s="47"/>
    </row>
    <row r="149" spans="1:6" x14ac:dyDescent="0.2">
      <c r="A149" s="145">
        <f t="shared" si="12"/>
        <v>46256</v>
      </c>
      <c r="B149" s="143">
        <f t="shared" si="10"/>
        <v>0</v>
      </c>
      <c r="C149" s="143">
        <f t="shared" si="11"/>
        <v>0</v>
      </c>
      <c r="E149" s="47"/>
      <c r="F149" s="47"/>
    </row>
    <row r="150" spans="1:6" x14ac:dyDescent="0.2">
      <c r="A150" s="145">
        <f t="shared" si="12"/>
        <v>46257</v>
      </c>
      <c r="B150" s="143">
        <f t="shared" si="10"/>
        <v>0</v>
      </c>
      <c r="C150" s="143">
        <f t="shared" si="11"/>
        <v>0</v>
      </c>
      <c r="E150" s="47"/>
      <c r="F150" s="47"/>
    </row>
    <row r="151" spans="1:6" x14ac:dyDescent="0.2">
      <c r="A151" s="145">
        <f t="shared" si="12"/>
        <v>46258</v>
      </c>
      <c r="B151" s="143">
        <f t="shared" si="10"/>
        <v>0</v>
      </c>
      <c r="C151" s="143" t="str">
        <f t="shared" si="11"/>
        <v>～＜夏季休業日＞</v>
      </c>
      <c r="E151" s="47"/>
      <c r="F151" s="47"/>
    </row>
    <row r="152" spans="1:6" x14ac:dyDescent="0.2">
      <c r="A152" s="145">
        <f t="shared" si="12"/>
        <v>46259</v>
      </c>
      <c r="B152" s="143">
        <f t="shared" si="10"/>
        <v>0</v>
      </c>
      <c r="C152" s="143">
        <f t="shared" si="11"/>
        <v>0</v>
      </c>
      <c r="E152" s="47"/>
      <c r="F152" s="47"/>
    </row>
    <row r="153" spans="1:6" x14ac:dyDescent="0.2">
      <c r="A153" s="145">
        <f t="shared" si="12"/>
        <v>46260</v>
      </c>
      <c r="B153" s="143">
        <f t="shared" si="10"/>
        <v>0</v>
      </c>
      <c r="C153" s="143">
        <f t="shared" si="11"/>
        <v>0</v>
      </c>
      <c r="E153" s="47"/>
      <c r="F153" s="47"/>
    </row>
    <row r="154" spans="1:6" x14ac:dyDescent="0.2">
      <c r="A154" s="145">
        <f t="shared" si="12"/>
        <v>46261</v>
      </c>
      <c r="B154" s="143">
        <f t="shared" si="10"/>
        <v>0</v>
      </c>
      <c r="C154" s="143">
        <f t="shared" si="11"/>
        <v>0</v>
      </c>
      <c r="E154" s="47"/>
      <c r="F154" s="47"/>
    </row>
    <row r="155" spans="1:6" x14ac:dyDescent="0.2">
      <c r="A155" s="145">
        <f t="shared" si="12"/>
        <v>46262</v>
      </c>
      <c r="B155" s="143">
        <f t="shared" si="10"/>
        <v>0</v>
      </c>
      <c r="C155" s="143">
        <f t="shared" si="11"/>
        <v>0</v>
      </c>
      <c r="E155" s="47"/>
      <c r="F155" s="47"/>
    </row>
    <row r="156" spans="1:6" x14ac:dyDescent="0.2">
      <c r="A156" s="145">
        <f t="shared" si="12"/>
        <v>46263</v>
      </c>
      <c r="B156" s="143">
        <f t="shared" si="10"/>
        <v>0</v>
      </c>
      <c r="C156" s="143">
        <f t="shared" si="11"/>
        <v>0</v>
      </c>
      <c r="E156" s="47"/>
      <c r="F156" s="47"/>
    </row>
    <row r="157" spans="1:6" x14ac:dyDescent="0.2">
      <c r="A157" s="145">
        <f t="shared" si="12"/>
        <v>46264</v>
      </c>
      <c r="B157" s="143">
        <f t="shared" si="10"/>
        <v>0</v>
      </c>
      <c r="C157" s="143">
        <f t="shared" si="11"/>
        <v>0</v>
      </c>
      <c r="E157" s="47"/>
      <c r="F157" s="47"/>
    </row>
    <row r="158" spans="1:6" x14ac:dyDescent="0.2">
      <c r="A158" s="145">
        <f t="shared" si="12"/>
        <v>46265</v>
      </c>
      <c r="B158" s="143">
        <f t="shared" si="10"/>
        <v>0</v>
      </c>
      <c r="C158" s="143">
        <f t="shared" si="11"/>
        <v>0</v>
      </c>
      <c r="E158" s="47"/>
      <c r="F158" s="47"/>
    </row>
    <row r="159" spans="1:6" x14ac:dyDescent="0.2">
      <c r="A159" s="145">
        <f t="shared" si="12"/>
        <v>46266</v>
      </c>
      <c r="B159" s="143">
        <f>$U6</f>
        <v>0</v>
      </c>
      <c r="C159" s="143">
        <f>$V6</f>
        <v>0</v>
      </c>
      <c r="E159" s="47"/>
      <c r="F159" s="47"/>
    </row>
    <row r="160" spans="1:6" x14ac:dyDescent="0.2">
      <c r="A160" s="145">
        <f t="shared" si="12"/>
        <v>46267</v>
      </c>
      <c r="B160" s="143">
        <f t="shared" ref="B160:B188" si="13">$U7</f>
        <v>0</v>
      </c>
      <c r="C160" s="143">
        <f t="shared" ref="C160:C188" si="14">$V7</f>
        <v>0</v>
      </c>
      <c r="E160" s="47"/>
      <c r="F160" s="47"/>
    </row>
    <row r="161" spans="1:6" x14ac:dyDescent="0.2">
      <c r="A161" s="145">
        <f t="shared" si="12"/>
        <v>46268</v>
      </c>
      <c r="B161" s="143">
        <f t="shared" si="13"/>
        <v>0</v>
      </c>
      <c r="C161" s="143">
        <f t="shared" si="14"/>
        <v>0</v>
      </c>
      <c r="E161" s="47"/>
      <c r="F161" s="47"/>
    </row>
    <row r="162" spans="1:6" x14ac:dyDescent="0.2">
      <c r="A162" s="145">
        <f t="shared" si="12"/>
        <v>46269</v>
      </c>
      <c r="B162" s="143">
        <f t="shared" si="13"/>
        <v>0</v>
      </c>
      <c r="C162" s="143">
        <f t="shared" si="14"/>
        <v>0</v>
      </c>
      <c r="E162" s="47"/>
      <c r="F162" s="47"/>
    </row>
    <row r="163" spans="1:6" x14ac:dyDescent="0.2">
      <c r="A163" s="145">
        <f t="shared" si="12"/>
        <v>46270</v>
      </c>
      <c r="B163" s="143">
        <f t="shared" si="13"/>
        <v>0</v>
      </c>
      <c r="C163" s="143">
        <f t="shared" si="14"/>
        <v>0</v>
      </c>
      <c r="E163" s="47"/>
      <c r="F163" s="47"/>
    </row>
    <row r="164" spans="1:6" x14ac:dyDescent="0.2">
      <c r="A164" s="145">
        <f t="shared" si="12"/>
        <v>46271</v>
      </c>
      <c r="B164" s="143">
        <f t="shared" si="13"/>
        <v>0</v>
      </c>
      <c r="C164" s="143">
        <f t="shared" si="14"/>
        <v>0</v>
      </c>
      <c r="E164" s="47"/>
      <c r="F164" s="47"/>
    </row>
    <row r="165" spans="1:6" x14ac:dyDescent="0.2">
      <c r="A165" s="145">
        <f t="shared" si="12"/>
        <v>46272</v>
      </c>
      <c r="B165" s="143">
        <f t="shared" si="13"/>
        <v>0</v>
      </c>
      <c r="C165" s="143">
        <f t="shared" si="14"/>
        <v>0</v>
      </c>
      <c r="E165" s="47"/>
      <c r="F165" s="47"/>
    </row>
    <row r="166" spans="1:6" x14ac:dyDescent="0.2">
      <c r="A166" s="145">
        <f t="shared" si="12"/>
        <v>46273</v>
      </c>
      <c r="B166" s="143">
        <f t="shared" si="13"/>
        <v>0</v>
      </c>
      <c r="C166" s="143">
        <f t="shared" si="14"/>
        <v>0</v>
      </c>
      <c r="E166" s="47"/>
      <c r="F166" s="47"/>
    </row>
    <row r="167" spans="1:6" x14ac:dyDescent="0.2">
      <c r="A167" s="145">
        <f t="shared" si="12"/>
        <v>46274</v>
      </c>
      <c r="B167" s="143">
        <f t="shared" si="13"/>
        <v>0</v>
      </c>
      <c r="C167" s="143">
        <f t="shared" si="14"/>
        <v>0</v>
      </c>
      <c r="E167" s="47"/>
      <c r="F167" s="47"/>
    </row>
    <row r="168" spans="1:6" x14ac:dyDescent="0.2">
      <c r="A168" s="145">
        <f t="shared" si="12"/>
        <v>46275</v>
      </c>
      <c r="B168" s="143">
        <f t="shared" si="13"/>
        <v>0</v>
      </c>
      <c r="C168" s="143">
        <f t="shared" si="14"/>
        <v>0</v>
      </c>
      <c r="E168" s="47"/>
      <c r="F168" s="47"/>
    </row>
    <row r="169" spans="1:6" x14ac:dyDescent="0.2">
      <c r="A169" s="145">
        <f t="shared" si="12"/>
        <v>46276</v>
      </c>
      <c r="B169" s="143">
        <f t="shared" si="13"/>
        <v>0</v>
      </c>
      <c r="C169" s="143">
        <f t="shared" si="14"/>
        <v>0</v>
      </c>
      <c r="E169" s="47"/>
      <c r="F169" s="47"/>
    </row>
    <row r="170" spans="1:6" x14ac:dyDescent="0.2">
      <c r="A170" s="145">
        <f t="shared" si="12"/>
        <v>46277</v>
      </c>
      <c r="B170" s="143">
        <f t="shared" si="13"/>
        <v>0</v>
      </c>
      <c r="C170" s="143">
        <f t="shared" si="14"/>
        <v>0</v>
      </c>
      <c r="E170" s="47"/>
      <c r="F170" s="47"/>
    </row>
    <row r="171" spans="1:6" x14ac:dyDescent="0.2">
      <c r="A171" s="145">
        <f t="shared" si="12"/>
        <v>46278</v>
      </c>
      <c r="B171" s="143">
        <f t="shared" si="13"/>
        <v>0</v>
      </c>
      <c r="C171" s="143">
        <f t="shared" si="14"/>
        <v>0</v>
      </c>
      <c r="E171" s="47"/>
      <c r="F171" s="47"/>
    </row>
    <row r="172" spans="1:6" x14ac:dyDescent="0.2">
      <c r="A172" s="145">
        <f t="shared" si="12"/>
        <v>46279</v>
      </c>
      <c r="B172" s="143">
        <f t="shared" si="13"/>
        <v>0</v>
      </c>
      <c r="C172" s="143">
        <f t="shared" si="14"/>
        <v>0</v>
      </c>
      <c r="E172" s="47"/>
      <c r="F172" s="47"/>
    </row>
    <row r="173" spans="1:6" x14ac:dyDescent="0.2">
      <c r="A173" s="145">
        <f t="shared" si="12"/>
        <v>46280</v>
      </c>
      <c r="B173" s="143">
        <f t="shared" si="13"/>
        <v>0</v>
      </c>
      <c r="C173" s="143">
        <f t="shared" si="14"/>
        <v>0</v>
      </c>
      <c r="E173" s="47"/>
      <c r="F173" s="47"/>
    </row>
    <row r="174" spans="1:6" x14ac:dyDescent="0.2">
      <c r="A174" s="145">
        <f t="shared" si="12"/>
        <v>46281</v>
      </c>
      <c r="B174" s="143">
        <f t="shared" si="13"/>
        <v>0</v>
      </c>
      <c r="C174" s="143">
        <f t="shared" si="14"/>
        <v>0</v>
      </c>
      <c r="E174" s="47"/>
      <c r="F174" s="47"/>
    </row>
    <row r="175" spans="1:6" x14ac:dyDescent="0.2">
      <c r="A175" s="145">
        <f t="shared" si="12"/>
        <v>46282</v>
      </c>
      <c r="B175" s="143">
        <f t="shared" si="13"/>
        <v>0</v>
      </c>
      <c r="C175" s="143">
        <f t="shared" si="14"/>
        <v>0</v>
      </c>
      <c r="E175" s="47"/>
      <c r="F175" s="47"/>
    </row>
    <row r="176" spans="1:6" x14ac:dyDescent="0.2">
      <c r="A176" s="145">
        <f t="shared" si="12"/>
        <v>46283</v>
      </c>
      <c r="B176" s="143">
        <f t="shared" si="13"/>
        <v>0</v>
      </c>
      <c r="C176" s="143">
        <f t="shared" si="14"/>
        <v>0</v>
      </c>
      <c r="E176" s="47"/>
      <c r="F176" s="47"/>
    </row>
    <row r="177" spans="1:6" x14ac:dyDescent="0.2">
      <c r="A177" s="145">
        <f t="shared" si="12"/>
        <v>46284</v>
      </c>
      <c r="B177" s="143">
        <f t="shared" si="13"/>
        <v>0</v>
      </c>
      <c r="C177" s="143">
        <f t="shared" si="14"/>
        <v>0</v>
      </c>
      <c r="E177" s="47"/>
      <c r="F177" s="47"/>
    </row>
    <row r="178" spans="1:6" x14ac:dyDescent="0.2">
      <c r="A178" s="145">
        <f t="shared" si="12"/>
        <v>46285</v>
      </c>
      <c r="B178" s="143">
        <f t="shared" si="13"/>
        <v>0</v>
      </c>
      <c r="C178" s="143">
        <f t="shared" si="14"/>
        <v>0</v>
      </c>
      <c r="E178" s="47"/>
      <c r="F178" s="47"/>
    </row>
    <row r="179" spans="1:6" x14ac:dyDescent="0.2">
      <c r="A179" s="145">
        <f t="shared" si="12"/>
        <v>46286</v>
      </c>
      <c r="B179" s="143" t="str">
        <f t="shared" si="13"/>
        <v>敬老の日</v>
      </c>
      <c r="C179" s="143">
        <f t="shared" si="14"/>
        <v>0</v>
      </c>
      <c r="E179" s="47"/>
      <c r="F179" s="47"/>
    </row>
    <row r="180" spans="1:6" x14ac:dyDescent="0.2">
      <c r="A180" s="145">
        <f t="shared" si="12"/>
        <v>46287</v>
      </c>
      <c r="B180" s="143" t="str">
        <f t="shared" si="13"/>
        <v>国民の休日</v>
      </c>
      <c r="C180" s="143">
        <f t="shared" si="14"/>
        <v>0</v>
      </c>
      <c r="E180" s="47"/>
      <c r="F180" s="47"/>
    </row>
    <row r="181" spans="1:6" x14ac:dyDescent="0.2">
      <c r="A181" s="145">
        <f t="shared" si="12"/>
        <v>46288</v>
      </c>
      <c r="B181" s="143" t="str">
        <f t="shared" si="13"/>
        <v>秋分の日</v>
      </c>
      <c r="C181" s="143">
        <f t="shared" si="14"/>
        <v>0</v>
      </c>
      <c r="E181" s="47"/>
      <c r="F181" s="47"/>
    </row>
    <row r="182" spans="1:6" x14ac:dyDescent="0.2">
      <c r="A182" s="145">
        <f t="shared" si="12"/>
        <v>46289</v>
      </c>
      <c r="B182" s="143">
        <f t="shared" si="13"/>
        <v>0</v>
      </c>
      <c r="C182" s="143">
        <f t="shared" si="14"/>
        <v>0</v>
      </c>
      <c r="E182" s="47"/>
      <c r="F182" s="47"/>
    </row>
    <row r="183" spans="1:6" x14ac:dyDescent="0.2">
      <c r="A183" s="145">
        <f t="shared" si="12"/>
        <v>46290</v>
      </c>
      <c r="B183" s="143">
        <f t="shared" si="13"/>
        <v>0</v>
      </c>
      <c r="C183" s="143">
        <f t="shared" si="14"/>
        <v>0</v>
      </c>
      <c r="E183" s="47"/>
      <c r="F183" s="47"/>
    </row>
    <row r="184" spans="1:6" x14ac:dyDescent="0.2">
      <c r="A184" s="145">
        <f t="shared" si="12"/>
        <v>46291</v>
      </c>
      <c r="B184" s="143">
        <f t="shared" si="13"/>
        <v>0</v>
      </c>
      <c r="C184" s="143">
        <f t="shared" si="14"/>
        <v>0</v>
      </c>
      <c r="E184" s="47"/>
      <c r="F184" s="47"/>
    </row>
    <row r="185" spans="1:6" x14ac:dyDescent="0.2">
      <c r="A185" s="145">
        <f t="shared" si="12"/>
        <v>46292</v>
      </c>
      <c r="B185" s="143">
        <f t="shared" si="13"/>
        <v>0</v>
      </c>
      <c r="C185" s="143">
        <f t="shared" si="14"/>
        <v>0</v>
      </c>
      <c r="E185" s="47"/>
      <c r="F185" s="47"/>
    </row>
    <row r="186" spans="1:6" x14ac:dyDescent="0.2">
      <c r="A186" s="145">
        <f t="shared" si="12"/>
        <v>46293</v>
      </c>
      <c r="B186" s="143">
        <f t="shared" si="13"/>
        <v>0</v>
      </c>
      <c r="C186" s="143">
        <f t="shared" si="14"/>
        <v>0</v>
      </c>
      <c r="E186" s="47"/>
      <c r="F186" s="47"/>
    </row>
    <row r="187" spans="1:6" x14ac:dyDescent="0.2">
      <c r="A187" s="145">
        <f t="shared" si="12"/>
        <v>46294</v>
      </c>
      <c r="B187" s="143">
        <f t="shared" si="13"/>
        <v>0</v>
      </c>
      <c r="C187" s="143">
        <f t="shared" si="14"/>
        <v>0</v>
      </c>
      <c r="E187" s="47"/>
      <c r="F187" s="47"/>
    </row>
    <row r="188" spans="1:6" x14ac:dyDescent="0.2">
      <c r="A188" s="145">
        <f t="shared" si="12"/>
        <v>46295</v>
      </c>
      <c r="B188" s="143">
        <f t="shared" si="13"/>
        <v>0</v>
      </c>
      <c r="C188" s="143">
        <f t="shared" si="14"/>
        <v>0</v>
      </c>
      <c r="E188" s="47"/>
      <c r="F188" s="47"/>
    </row>
    <row r="189" spans="1:6" x14ac:dyDescent="0.2">
      <c r="A189" s="145">
        <f t="shared" si="12"/>
        <v>46296</v>
      </c>
      <c r="B189" s="143">
        <f>$X6</f>
        <v>0</v>
      </c>
      <c r="C189" s="143">
        <f>$Y6</f>
        <v>0</v>
      </c>
      <c r="E189" s="47"/>
      <c r="F189" s="47"/>
    </row>
    <row r="190" spans="1:6" x14ac:dyDescent="0.2">
      <c r="A190" s="145">
        <f t="shared" si="12"/>
        <v>46297</v>
      </c>
      <c r="B190" s="143">
        <f t="shared" ref="B190:B219" si="15">$X7</f>
        <v>0</v>
      </c>
      <c r="C190" s="143">
        <f t="shared" ref="C190:C219" si="16">$Y7</f>
        <v>0</v>
      </c>
      <c r="E190" s="47"/>
      <c r="F190" s="47"/>
    </row>
    <row r="191" spans="1:6" x14ac:dyDescent="0.2">
      <c r="A191" s="145">
        <f t="shared" si="12"/>
        <v>46298</v>
      </c>
      <c r="B191" s="143">
        <f t="shared" si="15"/>
        <v>0</v>
      </c>
      <c r="C191" s="143">
        <f t="shared" si="16"/>
        <v>0</v>
      </c>
      <c r="E191" s="47"/>
      <c r="F191" s="47"/>
    </row>
    <row r="192" spans="1:6" x14ac:dyDescent="0.2">
      <c r="A192" s="145">
        <f t="shared" si="12"/>
        <v>46299</v>
      </c>
      <c r="B192" s="143">
        <f t="shared" si="15"/>
        <v>0</v>
      </c>
      <c r="C192" s="143">
        <f t="shared" si="16"/>
        <v>0</v>
      </c>
      <c r="E192" s="47"/>
      <c r="F192" s="47"/>
    </row>
    <row r="193" spans="1:6" x14ac:dyDescent="0.2">
      <c r="A193" s="145">
        <f t="shared" si="12"/>
        <v>46300</v>
      </c>
      <c r="B193" s="143">
        <f t="shared" si="15"/>
        <v>0</v>
      </c>
      <c r="C193" s="143">
        <f t="shared" si="16"/>
        <v>0</v>
      </c>
      <c r="E193" s="47"/>
      <c r="F193" s="47"/>
    </row>
    <row r="194" spans="1:6" x14ac:dyDescent="0.2">
      <c r="A194" s="145">
        <f t="shared" si="12"/>
        <v>46301</v>
      </c>
      <c r="B194" s="143">
        <f t="shared" si="15"/>
        <v>0</v>
      </c>
      <c r="C194" s="143">
        <f t="shared" si="16"/>
        <v>0</v>
      </c>
      <c r="E194" s="47"/>
      <c r="F194" s="47"/>
    </row>
    <row r="195" spans="1:6" x14ac:dyDescent="0.2">
      <c r="A195" s="145">
        <f t="shared" si="12"/>
        <v>46302</v>
      </c>
      <c r="B195" s="143">
        <f t="shared" si="15"/>
        <v>0</v>
      </c>
      <c r="C195" s="143">
        <f t="shared" si="16"/>
        <v>0</v>
      </c>
      <c r="E195" s="47"/>
      <c r="F195" s="47"/>
    </row>
    <row r="196" spans="1:6" x14ac:dyDescent="0.2">
      <c r="A196" s="145">
        <f t="shared" si="12"/>
        <v>46303</v>
      </c>
      <c r="B196" s="143">
        <f t="shared" si="15"/>
        <v>0</v>
      </c>
      <c r="C196" s="143">
        <f t="shared" si="16"/>
        <v>0</v>
      </c>
      <c r="E196" s="47"/>
      <c r="F196" s="47"/>
    </row>
    <row r="197" spans="1:6" x14ac:dyDescent="0.2">
      <c r="A197" s="145">
        <f t="shared" si="12"/>
        <v>46304</v>
      </c>
      <c r="B197" s="143">
        <f t="shared" si="15"/>
        <v>0</v>
      </c>
      <c r="C197" s="143">
        <f t="shared" si="16"/>
        <v>0</v>
      </c>
      <c r="E197" s="47"/>
      <c r="F197" s="47"/>
    </row>
    <row r="198" spans="1:6" x14ac:dyDescent="0.2">
      <c r="A198" s="145">
        <f t="shared" si="12"/>
        <v>46305</v>
      </c>
      <c r="B198" s="143">
        <f t="shared" si="15"/>
        <v>0</v>
      </c>
      <c r="C198" s="143">
        <f t="shared" si="16"/>
        <v>0</v>
      </c>
      <c r="E198" s="47"/>
      <c r="F198" s="47"/>
    </row>
    <row r="199" spans="1:6" x14ac:dyDescent="0.2">
      <c r="A199" s="145">
        <f t="shared" si="12"/>
        <v>46306</v>
      </c>
      <c r="B199" s="143">
        <f t="shared" si="15"/>
        <v>0</v>
      </c>
      <c r="C199" s="143">
        <f t="shared" si="16"/>
        <v>0</v>
      </c>
      <c r="E199" s="47"/>
      <c r="F199" s="47"/>
    </row>
    <row r="200" spans="1:6" x14ac:dyDescent="0.2">
      <c r="A200" s="145">
        <f t="shared" si="12"/>
        <v>46307</v>
      </c>
      <c r="B200" s="143" t="str">
        <f t="shared" si="15"/>
        <v>スポーツの日</v>
      </c>
      <c r="C200" s="143">
        <f t="shared" si="16"/>
        <v>0</v>
      </c>
      <c r="E200" s="47"/>
      <c r="F200" s="47"/>
    </row>
    <row r="201" spans="1:6" x14ac:dyDescent="0.2">
      <c r="A201" s="145">
        <f t="shared" ref="A201:A264" si="17">A200+1</f>
        <v>46308</v>
      </c>
      <c r="B201" s="143">
        <f t="shared" si="15"/>
        <v>0</v>
      </c>
      <c r="C201" s="143">
        <f t="shared" si="16"/>
        <v>0</v>
      </c>
      <c r="E201" s="47"/>
      <c r="F201" s="47"/>
    </row>
    <row r="202" spans="1:6" x14ac:dyDescent="0.2">
      <c r="A202" s="145">
        <f t="shared" si="17"/>
        <v>46309</v>
      </c>
      <c r="B202" s="143">
        <f t="shared" si="15"/>
        <v>0</v>
      </c>
      <c r="C202" s="143">
        <f t="shared" si="16"/>
        <v>0</v>
      </c>
      <c r="E202" s="47"/>
      <c r="F202" s="47"/>
    </row>
    <row r="203" spans="1:6" x14ac:dyDescent="0.2">
      <c r="A203" s="145">
        <f t="shared" si="17"/>
        <v>46310</v>
      </c>
      <c r="B203" s="143">
        <f t="shared" si="15"/>
        <v>0</v>
      </c>
      <c r="C203" s="143">
        <f t="shared" si="16"/>
        <v>0</v>
      </c>
      <c r="E203" s="47"/>
      <c r="F203" s="47"/>
    </row>
    <row r="204" spans="1:6" x14ac:dyDescent="0.2">
      <c r="A204" s="145">
        <f t="shared" si="17"/>
        <v>46311</v>
      </c>
      <c r="B204" s="143">
        <f t="shared" si="15"/>
        <v>0</v>
      </c>
      <c r="C204" s="143">
        <f t="shared" si="16"/>
        <v>0</v>
      </c>
      <c r="E204" s="47"/>
      <c r="F204" s="47"/>
    </row>
    <row r="205" spans="1:6" x14ac:dyDescent="0.2">
      <c r="A205" s="145">
        <f t="shared" si="17"/>
        <v>46312</v>
      </c>
      <c r="B205" s="143">
        <f t="shared" si="15"/>
        <v>0</v>
      </c>
      <c r="C205" s="143">
        <f t="shared" si="16"/>
        <v>0</v>
      </c>
      <c r="E205" s="47"/>
      <c r="F205" s="47"/>
    </row>
    <row r="206" spans="1:6" x14ac:dyDescent="0.2">
      <c r="A206" s="145">
        <f t="shared" si="17"/>
        <v>46313</v>
      </c>
      <c r="B206" s="143">
        <f t="shared" si="15"/>
        <v>0</v>
      </c>
      <c r="C206" s="143">
        <f t="shared" si="16"/>
        <v>0</v>
      </c>
      <c r="E206" s="47"/>
      <c r="F206" s="47"/>
    </row>
    <row r="207" spans="1:6" x14ac:dyDescent="0.2">
      <c r="A207" s="145">
        <f t="shared" si="17"/>
        <v>46314</v>
      </c>
      <c r="B207" s="143">
        <f t="shared" si="15"/>
        <v>0</v>
      </c>
      <c r="C207" s="143">
        <f t="shared" si="16"/>
        <v>0</v>
      </c>
      <c r="E207" s="47"/>
      <c r="F207" s="47"/>
    </row>
    <row r="208" spans="1:6" x14ac:dyDescent="0.2">
      <c r="A208" s="145">
        <f t="shared" si="17"/>
        <v>46315</v>
      </c>
      <c r="B208" s="143">
        <f t="shared" si="15"/>
        <v>0</v>
      </c>
      <c r="C208" s="143">
        <f t="shared" si="16"/>
        <v>0</v>
      </c>
      <c r="E208" s="47"/>
      <c r="F208" s="47"/>
    </row>
    <row r="209" spans="1:6" x14ac:dyDescent="0.2">
      <c r="A209" s="145">
        <f t="shared" si="17"/>
        <v>46316</v>
      </c>
      <c r="B209" s="143">
        <f t="shared" si="15"/>
        <v>0</v>
      </c>
      <c r="C209" s="143">
        <f t="shared" si="16"/>
        <v>0</v>
      </c>
      <c r="E209" s="47"/>
      <c r="F209" s="47"/>
    </row>
    <row r="210" spans="1:6" x14ac:dyDescent="0.2">
      <c r="A210" s="145">
        <f t="shared" si="17"/>
        <v>46317</v>
      </c>
      <c r="B210" s="143">
        <f t="shared" si="15"/>
        <v>0</v>
      </c>
      <c r="C210" s="143">
        <f t="shared" si="16"/>
        <v>0</v>
      </c>
      <c r="E210" s="47"/>
      <c r="F210" s="47"/>
    </row>
    <row r="211" spans="1:6" x14ac:dyDescent="0.2">
      <c r="A211" s="145">
        <f t="shared" si="17"/>
        <v>46318</v>
      </c>
      <c r="B211" s="143">
        <f t="shared" si="15"/>
        <v>0</v>
      </c>
      <c r="C211" s="143">
        <f t="shared" si="16"/>
        <v>0</v>
      </c>
      <c r="E211" s="47"/>
      <c r="F211" s="47"/>
    </row>
    <row r="212" spans="1:6" x14ac:dyDescent="0.2">
      <c r="A212" s="145">
        <f t="shared" si="17"/>
        <v>46319</v>
      </c>
      <c r="B212" s="143">
        <f t="shared" si="15"/>
        <v>0</v>
      </c>
      <c r="C212" s="143">
        <f t="shared" si="16"/>
        <v>0</v>
      </c>
      <c r="E212" s="47"/>
      <c r="F212" s="47"/>
    </row>
    <row r="213" spans="1:6" x14ac:dyDescent="0.2">
      <c r="A213" s="145">
        <f t="shared" si="17"/>
        <v>46320</v>
      </c>
      <c r="B213" s="143">
        <f t="shared" si="15"/>
        <v>0</v>
      </c>
      <c r="C213" s="143">
        <f t="shared" si="16"/>
        <v>0</v>
      </c>
      <c r="E213" s="47"/>
      <c r="F213" s="47"/>
    </row>
    <row r="214" spans="1:6" x14ac:dyDescent="0.2">
      <c r="A214" s="145">
        <f t="shared" si="17"/>
        <v>46321</v>
      </c>
      <c r="B214" s="143">
        <f t="shared" si="15"/>
        <v>0</v>
      </c>
      <c r="C214" s="143">
        <f t="shared" si="16"/>
        <v>0</v>
      </c>
      <c r="E214" s="47"/>
      <c r="F214" s="47"/>
    </row>
    <row r="215" spans="1:6" x14ac:dyDescent="0.2">
      <c r="A215" s="145">
        <f t="shared" si="17"/>
        <v>46322</v>
      </c>
      <c r="B215" s="143">
        <f t="shared" si="15"/>
        <v>0</v>
      </c>
      <c r="C215" s="143">
        <f t="shared" si="16"/>
        <v>0</v>
      </c>
      <c r="E215" s="47"/>
      <c r="F215" s="47"/>
    </row>
    <row r="216" spans="1:6" x14ac:dyDescent="0.2">
      <c r="A216" s="145">
        <f t="shared" si="17"/>
        <v>46323</v>
      </c>
      <c r="B216" s="143">
        <f t="shared" si="15"/>
        <v>0</v>
      </c>
      <c r="C216" s="143">
        <f t="shared" si="16"/>
        <v>0</v>
      </c>
      <c r="E216" s="47"/>
      <c r="F216" s="47"/>
    </row>
    <row r="217" spans="1:6" x14ac:dyDescent="0.2">
      <c r="A217" s="145">
        <f t="shared" si="17"/>
        <v>46324</v>
      </c>
      <c r="B217" s="143">
        <f t="shared" si="15"/>
        <v>0</v>
      </c>
      <c r="C217" s="143">
        <f t="shared" si="16"/>
        <v>0</v>
      </c>
      <c r="E217" s="47"/>
      <c r="F217" s="47"/>
    </row>
    <row r="218" spans="1:6" x14ac:dyDescent="0.2">
      <c r="A218" s="145">
        <f t="shared" si="17"/>
        <v>46325</v>
      </c>
      <c r="B218" s="143">
        <f t="shared" si="15"/>
        <v>0</v>
      </c>
      <c r="C218" s="143">
        <f t="shared" si="16"/>
        <v>0</v>
      </c>
      <c r="E218" s="47"/>
      <c r="F218" s="47"/>
    </row>
    <row r="219" spans="1:6" x14ac:dyDescent="0.2">
      <c r="A219" s="145">
        <f t="shared" si="17"/>
        <v>46326</v>
      </c>
      <c r="B219" s="143">
        <f t="shared" si="15"/>
        <v>0</v>
      </c>
      <c r="C219" s="143">
        <f t="shared" si="16"/>
        <v>0</v>
      </c>
      <c r="E219" s="47"/>
      <c r="F219" s="47"/>
    </row>
    <row r="220" spans="1:6" x14ac:dyDescent="0.2">
      <c r="A220" s="145">
        <f t="shared" si="17"/>
        <v>46327</v>
      </c>
      <c r="B220" s="143">
        <f>$AA6</f>
        <v>0</v>
      </c>
      <c r="C220" s="143">
        <f>$AB6</f>
        <v>0</v>
      </c>
      <c r="E220" s="47"/>
      <c r="F220" s="47"/>
    </row>
    <row r="221" spans="1:6" x14ac:dyDescent="0.2">
      <c r="A221" s="145">
        <f t="shared" si="17"/>
        <v>46328</v>
      </c>
      <c r="B221" s="143">
        <f t="shared" ref="B221:B249" si="18">$AA7</f>
        <v>0</v>
      </c>
      <c r="C221" s="143">
        <f t="shared" ref="C221:C249" si="19">$AB7</f>
        <v>0</v>
      </c>
      <c r="E221" s="47"/>
      <c r="F221" s="47"/>
    </row>
    <row r="222" spans="1:6" x14ac:dyDescent="0.2">
      <c r="A222" s="145">
        <f t="shared" si="17"/>
        <v>46329</v>
      </c>
      <c r="B222" s="143" t="str">
        <f t="shared" si="18"/>
        <v>文化の日</v>
      </c>
      <c r="C222" s="143">
        <f t="shared" si="19"/>
        <v>0</v>
      </c>
      <c r="E222" s="47"/>
      <c r="F222" s="47"/>
    </row>
    <row r="223" spans="1:6" x14ac:dyDescent="0.2">
      <c r="A223" s="145">
        <f t="shared" si="17"/>
        <v>46330</v>
      </c>
      <c r="B223" s="143">
        <f t="shared" si="18"/>
        <v>0</v>
      </c>
      <c r="C223" s="143">
        <f t="shared" si="19"/>
        <v>0</v>
      </c>
      <c r="E223" s="47"/>
      <c r="F223" s="47"/>
    </row>
    <row r="224" spans="1:6" x14ac:dyDescent="0.2">
      <c r="A224" s="145">
        <f t="shared" si="17"/>
        <v>46331</v>
      </c>
      <c r="B224" s="143">
        <f t="shared" si="18"/>
        <v>0</v>
      </c>
      <c r="C224" s="143">
        <f t="shared" si="19"/>
        <v>0</v>
      </c>
      <c r="E224" s="47"/>
      <c r="F224" s="47"/>
    </row>
    <row r="225" spans="1:6" x14ac:dyDescent="0.2">
      <c r="A225" s="145">
        <f t="shared" si="17"/>
        <v>46332</v>
      </c>
      <c r="B225" s="143">
        <f t="shared" si="18"/>
        <v>0</v>
      </c>
      <c r="C225" s="143">
        <f t="shared" si="19"/>
        <v>0</v>
      </c>
      <c r="E225" s="47"/>
      <c r="F225" s="47"/>
    </row>
    <row r="226" spans="1:6" x14ac:dyDescent="0.2">
      <c r="A226" s="145">
        <f t="shared" si="17"/>
        <v>46333</v>
      </c>
      <c r="B226" s="143">
        <f t="shared" si="18"/>
        <v>0</v>
      </c>
      <c r="C226" s="143">
        <f t="shared" si="19"/>
        <v>0</v>
      </c>
      <c r="E226" s="47"/>
      <c r="F226" s="47"/>
    </row>
    <row r="227" spans="1:6" x14ac:dyDescent="0.2">
      <c r="A227" s="145">
        <f t="shared" si="17"/>
        <v>46334</v>
      </c>
      <c r="B227" s="143">
        <f t="shared" si="18"/>
        <v>0</v>
      </c>
      <c r="C227" s="143">
        <f t="shared" si="19"/>
        <v>0</v>
      </c>
      <c r="E227" s="47"/>
      <c r="F227" s="47"/>
    </row>
    <row r="228" spans="1:6" x14ac:dyDescent="0.2">
      <c r="A228" s="145">
        <f t="shared" si="17"/>
        <v>46335</v>
      </c>
      <c r="B228" s="143">
        <f t="shared" si="18"/>
        <v>0</v>
      </c>
      <c r="C228" s="143">
        <f t="shared" si="19"/>
        <v>0</v>
      </c>
      <c r="E228" s="47"/>
      <c r="F228" s="47"/>
    </row>
    <row r="229" spans="1:6" x14ac:dyDescent="0.2">
      <c r="A229" s="145">
        <f t="shared" si="17"/>
        <v>46336</v>
      </c>
      <c r="B229" s="143">
        <f t="shared" si="18"/>
        <v>0</v>
      </c>
      <c r="C229" s="143">
        <f t="shared" si="19"/>
        <v>0</v>
      </c>
      <c r="E229" s="47"/>
      <c r="F229" s="47"/>
    </row>
    <row r="230" spans="1:6" x14ac:dyDescent="0.2">
      <c r="A230" s="145">
        <f t="shared" si="17"/>
        <v>46337</v>
      </c>
      <c r="B230" s="143">
        <f t="shared" si="18"/>
        <v>0</v>
      </c>
      <c r="C230" s="143">
        <f t="shared" si="19"/>
        <v>0</v>
      </c>
      <c r="E230" s="47"/>
      <c r="F230" s="47"/>
    </row>
    <row r="231" spans="1:6" x14ac:dyDescent="0.2">
      <c r="A231" s="145">
        <f t="shared" si="17"/>
        <v>46338</v>
      </c>
      <c r="B231" s="143">
        <f t="shared" si="18"/>
        <v>0</v>
      </c>
      <c r="C231" s="143">
        <f t="shared" si="19"/>
        <v>0</v>
      </c>
      <c r="E231" s="47"/>
      <c r="F231" s="47"/>
    </row>
    <row r="232" spans="1:6" x14ac:dyDescent="0.2">
      <c r="A232" s="145">
        <f t="shared" si="17"/>
        <v>46339</v>
      </c>
      <c r="B232" s="143">
        <f t="shared" si="18"/>
        <v>0</v>
      </c>
      <c r="C232" s="143">
        <f t="shared" si="19"/>
        <v>0</v>
      </c>
      <c r="E232" s="47"/>
      <c r="F232" s="47"/>
    </row>
    <row r="233" spans="1:6" x14ac:dyDescent="0.2">
      <c r="A233" s="145">
        <f t="shared" si="17"/>
        <v>46340</v>
      </c>
      <c r="B233" s="143">
        <f t="shared" si="18"/>
        <v>0</v>
      </c>
      <c r="C233" s="143">
        <f t="shared" si="19"/>
        <v>0</v>
      </c>
      <c r="E233" s="47"/>
      <c r="F233" s="47"/>
    </row>
    <row r="234" spans="1:6" x14ac:dyDescent="0.2">
      <c r="A234" s="145">
        <f t="shared" si="17"/>
        <v>46341</v>
      </c>
      <c r="B234" s="143">
        <f t="shared" si="18"/>
        <v>0</v>
      </c>
      <c r="C234" s="143">
        <f t="shared" si="19"/>
        <v>0</v>
      </c>
      <c r="E234" s="47"/>
      <c r="F234" s="47"/>
    </row>
    <row r="235" spans="1:6" x14ac:dyDescent="0.2">
      <c r="A235" s="145">
        <f t="shared" si="17"/>
        <v>46342</v>
      </c>
      <c r="B235" s="143">
        <f t="shared" si="18"/>
        <v>0</v>
      </c>
      <c r="C235" s="143">
        <f t="shared" si="19"/>
        <v>0</v>
      </c>
      <c r="E235" s="47"/>
      <c r="F235" s="47"/>
    </row>
    <row r="236" spans="1:6" x14ac:dyDescent="0.2">
      <c r="A236" s="145">
        <f t="shared" si="17"/>
        <v>46343</v>
      </c>
      <c r="B236" s="143">
        <f t="shared" si="18"/>
        <v>0</v>
      </c>
      <c r="C236" s="143">
        <f t="shared" si="19"/>
        <v>0</v>
      </c>
      <c r="E236" s="47"/>
      <c r="F236" s="47"/>
    </row>
    <row r="237" spans="1:6" x14ac:dyDescent="0.2">
      <c r="A237" s="145">
        <f t="shared" si="17"/>
        <v>46344</v>
      </c>
      <c r="B237" s="143">
        <f t="shared" si="18"/>
        <v>0</v>
      </c>
      <c r="C237" s="143">
        <f t="shared" si="19"/>
        <v>0</v>
      </c>
      <c r="E237" s="47"/>
      <c r="F237" s="47"/>
    </row>
    <row r="238" spans="1:6" x14ac:dyDescent="0.2">
      <c r="A238" s="145">
        <f t="shared" si="17"/>
        <v>46345</v>
      </c>
      <c r="B238" s="143">
        <f t="shared" si="18"/>
        <v>0</v>
      </c>
      <c r="C238" s="143">
        <f t="shared" si="19"/>
        <v>0</v>
      </c>
      <c r="E238" s="47"/>
      <c r="F238" s="47"/>
    </row>
    <row r="239" spans="1:6" x14ac:dyDescent="0.2">
      <c r="A239" s="145">
        <f t="shared" si="17"/>
        <v>46346</v>
      </c>
      <c r="B239" s="143">
        <f t="shared" si="18"/>
        <v>0</v>
      </c>
      <c r="C239" s="143">
        <f t="shared" si="19"/>
        <v>0</v>
      </c>
      <c r="E239" s="47"/>
      <c r="F239" s="47"/>
    </row>
    <row r="240" spans="1:6" x14ac:dyDescent="0.2">
      <c r="A240" s="145">
        <f t="shared" si="17"/>
        <v>46347</v>
      </c>
      <c r="B240" s="143">
        <f t="shared" si="18"/>
        <v>0</v>
      </c>
      <c r="C240" s="143">
        <f t="shared" si="19"/>
        <v>0</v>
      </c>
      <c r="E240" s="47"/>
      <c r="F240" s="47"/>
    </row>
    <row r="241" spans="1:6" x14ac:dyDescent="0.2">
      <c r="A241" s="145">
        <f t="shared" si="17"/>
        <v>46348</v>
      </c>
      <c r="B241" s="143">
        <f t="shared" si="18"/>
        <v>0</v>
      </c>
      <c r="C241" s="143">
        <f t="shared" si="19"/>
        <v>0</v>
      </c>
      <c r="E241" s="47"/>
      <c r="F241" s="47"/>
    </row>
    <row r="242" spans="1:6" x14ac:dyDescent="0.2">
      <c r="A242" s="145">
        <f t="shared" si="17"/>
        <v>46349</v>
      </c>
      <c r="B242" s="143" t="str">
        <f t="shared" si="18"/>
        <v>勤労感謝の日</v>
      </c>
      <c r="C242" s="143">
        <f t="shared" si="19"/>
        <v>0</v>
      </c>
      <c r="E242" s="47"/>
      <c r="F242" s="47"/>
    </row>
    <row r="243" spans="1:6" x14ac:dyDescent="0.2">
      <c r="A243" s="145">
        <f t="shared" si="17"/>
        <v>46350</v>
      </c>
      <c r="B243" s="143">
        <f t="shared" si="18"/>
        <v>0</v>
      </c>
      <c r="C243" s="143">
        <f t="shared" si="19"/>
        <v>0</v>
      </c>
      <c r="E243" s="47"/>
      <c r="F243" s="47"/>
    </row>
    <row r="244" spans="1:6" x14ac:dyDescent="0.2">
      <c r="A244" s="145">
        <f t="shared" si="17"/>
        <v>46351</v>
      </c>
      <c r="B244" s="143">
        <f t="shared" si="18"/>
        <v>0</v>
      </c>
      <c r="C244" s="143">
        <f t="shared" si="19"/>
        <v>0</v>
      </c>
      <c r="E244" s="47"/>
      <c r="F244" s="47"/>
    </row>
    <row r="245" spans="1:6" x14ac:dyDescent="0.2">
      <c r="A245" s="145">
        <f t="shared" si="17"/>
        <v>46352</v>
      </c>
      <c r="B245" s="143">
        <f t="shared" si="18"/>
        <v>0</v>
      </c>
      <c r="C245" s="143">
        <f t="shared" si="19"/>
        <v>0</v>
      </c>
      <c r="E245" s="47"/>
      <c r="F245" s="47"/>
    </row>
    <row r="246" spans="1:6" x14ac:dyDescent="0.2">
      <c r="A246" s="145">
        <f t="shared" si="17"/>
        <v>46353</v>
      </c>
      <c r="B246" s="143">
        <f t="shared" si="18"/>
        <v>0</v>
      </c>
      <c r="C246" s="143">
        <f t="shared" si="19"/>
        <v>0</v>
      </c>
      <c r="E246" s="47"/>
      <c r="F246" s="47"/>
    </row>
    <row r="247" spans="1:6" x14ac:dyDescent="0.2">
      <c r="A247" s="145">
        <f t="shared" si="17"/>
        <v>46354</v>
      </c>
      <c r="B247" s="143">
        <f t="shared" si="18"/>
        <v>0</v>
      </c>
      <c r="C247" s="143">
        <f t="shared" si="19"/>
        <v>0</v>
      </c>
      <c r="E247" s="47"/>
      <c r="F247" s="47"/>
    </row>
    <row r="248" spans="1:6" x14ac:dyDescent="0.2">
      <c r="A248" s="145">
        <f t="shared" si="17"/>
        <v>46355</v>
      </c>
      <c r="B248" s="143">
        <f t="shared" si="18"/>
        <v>0</v>
      </c>
      <c r="C248" s="143">
        <f t="shared" si="19"/>
        <v>0</v>
      </c>
      <c r="E248" s="47"/>
      <c r="F248" s="47"/>
    </row>
    <row r="249" spans="1:6" x14ac:dyDescent="0.2">
      <c r="A249" s="145">
        <f t="shared" si="17"/>
        <v>46356</v>
      </c>
      <c r="B249" s="143">
        <f t="shared" si="18"/>
        <v>0</v>
      </c>
      <c r="C249" s="143">
        <f t="shared" si="19"/>
        <v>0</v>
      </c>
      <c r="E249" s="47"/>
      <c r="F249" s="47"/>
    </row>
    <row r="250" spans="1:6" x14ac:dyDescent="0.2">
      <c r="A250" s="145">
        <f t="shared" si="17"/>
        <v>46357</v>
      </c>
      <c r="B250" s="143">
        <f>$AD6</f>
        <v>0</v>
      </c>
      <c r="C250" s="143">
        <f>$AE6</f>
        <v>0</v>
      </c>
      <c r="E250" s="47"/>
      <c r="F250" s="47"/>
    </row>
    <row r="251" spans="1:6" x14ac:dyDescent="0.2">
      <c r="A251" s="145">
        <f t="shared" si="17"/>
        <v>46358</v>
      </c>
      <c r="B251" s="143">
        <f t="shared" ref="B251:B280" si="20">$AD7</f>
        <v>0</v>
      </c>
      <c r="C251" s="143">
        <f t="shared" ref="C251:C280" si="21">$AE7</f>
        <v>0</v>
      </c>
      <c r="E251" s="47"/>
      <c r="F251" s="47"/>
    </row>
    <row r="252" spans="1:6" x14ac:dyDescent="0.2">
      <c r="A252" s="145">
        <f t="shared" si="17"/>
        <v>46359</v>
      </c>
      <c r="B252" s="143">
        <f t="shared" si="20"/>
        <v>0</v>
      </c>
      <c r="C252" s="143">
        <f t="shared" si="21"/>
        <v>0</v>
      </c>
      <c r="E252" s="47"/>
      <c r="F252" s="47"/>
    </row>
    <row r="253" spans="1:6" x14ac:dyDescent="0.2">
      <c r="A253" s="145">
        <f t="shared" si="17"/>
        <v>46360</v>
      </c>
      <c r="B253" s="143">
        <f t="shared" si="20"/>
        <v>0</v>
      </c>
      <c r="C253" s="143">
        <f t="shared" si="21"/>
        <v>0</v>
      </c>
      <c r="E253" s="47"/>
      <c r="F253" s="47"/>
    </row>
    <row r="254" spans="1:6" x14ac:dyDescent="0.2">
      <c r="A254" s="145">
        <f t="shared" si="17"/>
        <v>46361</v>
      </c>
      <c r="B254" s="143">
        <f t="shared" si="20"/>
        <v>0</v>
      </c>
      <c r="C254" s="143">
        <f t="shared" si="21"/>
        <v>0</v>
      </c>
      <c r="E254" s="47"/>
      <c r="F254" s="47"/>
    </row>
    <row r="255" spans="1:6" x14ac:dyDescent="0.2">
      <c r="A255" s="145">
        <f t="shared" si="17"/>
        <v>46362</v>
      </c>
      <c r="B255" s="143">
        <f t="shared" si="20"/>
        <v>0</v>
      </c>
      <c r="C255" s="143">
        <f t="shared" si="21"/>
        <v>0</v>
      </c>
      <c r="E255" s="47"/>
      <c r="F255" s="47"/>
    </row>
    <row r="256" spans="1:6" x14ac:dyDescent="0.2">
      <c r="A256" s="145">
        <f t="shared" si="17"/>
        <v>46363</v>
      </c>
      <c r="B256" s="143">
        <f t="shared" si="20"/>
        <v>0</v>
      </c>
      <c r="C256" s="143">
        <f t="shared" si="21"/>
        <v>0</v>
      </c>
      <c r="E256" s="47"/>
      <c r="F256" s="47"/>
    </row>
    <row r="257" spans="1:6" x14ac:dyDescent="0.2">
      <c r="A257" s="145">
        <f t="shared" si="17"/>
        <v>46364</v>
      </c>
      <c r="B257" s="143">
        <f t="shared" si="20"/>
        <v>0</v>
      </c>
      <c r="C257" s="143">
        <f t="shared" si="21"/>
        <v>0</v>
      </c>
      <c r="E257" s="47"/>
      <c r="F257" s="47"/>
    </row>
    <row r="258" spans="1:6" x14ac:dyDescent="0.2">
      <c r="A258" s="145">
        <f t="shared" si="17"/>
        <v>46365</v>
      </c>
      <c r="B258" s="143">
        <f t="shared" si="20"/>
        <v>0</v>
      </c>
      <c r="C258" s="143">
        <f t="shared" si="21"/>
        <v>0</v>
      </c>
      <c r="E258" s="47"/>
      <c r="F258" s="47"/>
    </row>
    <row r="259" spans="1:6" x14ac:dyDescent="0.2">
      <c r="A259" s="145">
        <f t="shared" si="17"/>
        <v>46366</v>
      </c>
      <c r="B259" s="143">
        <f t="shared" si="20"/>
        <v>0</v>
      </c>
      <c r="C259" s="143">
        <f t="shared" si="21"/>
        <v>0</v>
      </c>
      <c r="E259" s="47"/>
      <c r="F259" s="47"/>
    </row>
    <row r="260" spans="1:6" x14ac:dyDescent="0.2">
      <c r="A260" s="145">
        <f t="shared" si="17"/>
        <v>46367</v>
      </c>
      <c r="B260" s="143">
        <f t="shared" si="20"/>
        <v>0</v>
      </c>
      <c r="C260" s="143">
        <f t="shared" si="21"/>
        <v>0</v>
      </c>
      <c r="E260" s="47"/>
      <c r="F260" s="47"/>
    </row>
    <row r="261" spans="1:6" x14ac:dyDescent="0.2">
      <c r="A261" s="145">
        <f t="shared" si="17"/>
        <v>46368</v>
      </c>
      <c r="B261" s="143">
        <f t="shared" si="20"/>
        <v>0</v>
      </c>
      <c r="C261" s="143">
        <f t="shared" si="21"/>
        <v>0</v>
      </c>
      <c r="E261" s="47"/>
      <c r="F261" s="47"/>
    </row>
    <row r="262" spans="1:6" x14ac:dyDescent="0.2">
      <c r="A262" s="145">
        <f t="shared" si="17"/>
        <v>46369</v>
      </c>
      <c r="B262" s="143">
        <f t="shared" si="20"/>
        <v>0</v>
      </c>
      <c r="C262" s="143">
        <f t="shared" si="21"/>
        <v>0</v>
      </c>
      <c r="E262" s="47"/>
      <c r="F262" s="47"/>
    </row>
    <row r="263" spans="1:6" x14ac:dyDescent="0.2">
      <c r="A263" s="145">
        <f t="shared" si="17"/>
        <v>46370</v>
      </c>
      <c r="B263" s="143">
        <f t="shared" si="20"/>
        <v>0</v>
      </c>
      <c r="C263" s="143">
        <f t="shared" si="21"/>
        <v>0</v>
      </c>
      <c r="E263" s="47"/>
      <c r="F263" s="47"/>
    </row>
    <row r="264" spans="1:6" x14ac:dyDescent="0.2">
      <c r="A264" s="145">
        <f t="shared" si="17"/>
        <v>46371</v>
      </c>
      <c r="B264" s="143">
        <f t="shared" si="20"/>
        <v>0</v>
      </c>
      <c r="C264" s="143">
        <f t="shared" si="21"/>
        <v>0</v>
      </c>
      <c r="E264" s="47"/>
      <c r="F264" s="47"/>
    </row>
    <row r="265" spans="1:6" x14ac:dyDescent="0.2">
      <c r="A265" s="145">
        <f t="shared" ref="A265:A328" si="22">A264+1</f>
        <v>46372</v>
      </c>
      <c r="B265" s="143">
        <f t="shared" si="20"/>
        <v>0</v>
      </c>
      <c r="C265" s="143">
        <f t="shared" si="21"/>
        <v>0</v>
      </c>
      <c r="E265" s="47"/>
      <c r="F265" s="47"/>
    </row>
    <row r="266" spans="1:6" x14ac:dyDescent="0.2">
      <c r="A266" s="145">
        <f t="shared" si="22"/>
        <v>46373</v>
      </c>
      <c r="B266" s="143">
        <f t="shared" si="20"/>
        <v>0</v>
      </c>
      <c r="C266" s="143">
        <f t="shared" si="21"/>
        <v>0</v>
      </c>
      <c r="E266" s="47"/>
      <c r="F266" s="47"/>
    </row>
    <row r="267" spans="1:6" x14ac:dyDescent="0.2">
      <c r="A267" s="145">
        <f t="shared" si="22"/>
        <v>46374</v>
      </c>
      <c r="B267" s="143">
        <f t="shared" si="20"/>
        <v>0</v>
      </c>
      <c r="C267" s="143">
        <f t="shared" si="21"/>
        <v>0</v>
      </c>
      <c r="E267" s="47"/>
      <c r="F267" s="47"/>
    </row>
    <row r="268" spans="1:6" x14ac:dyDescent="0.2">
      <c r="A268" s="145">
        <f t="shared" si="22"/>
        <v>46375</v>
      </c>
      <c r="B268" s="143">
        <f t="shared" si="20"/>
        <v>0</v>
      </c>
      <c r="C268" s="143">
        <f t="shared" si="21"/>
        <v>0</v>
      </c>
      <c r="E268" s="47"/>
      <c r="F268" s="47"/>
    </row>
    <row r="269" spans="1:6" x14ac:dyDescent="0.2">
      <c r="A269" s="145">
        <f t="shared" si="22"/>
        <v>46376</v>
      </c>
      <c r="B269" s="143">
        <f t="shared" si="20"/>
        <v>0</v>
      </c>
      <c r="C269" s="143">
        <f t="shared" si="21"/>
        <v>0</v>
      </c>
      <c r="E269" s="47"/>
      <c r="F269" s="47"/>
    </row>
    <row r="270" spans="1:6" x14ac:dyDescent="0.2">
      <c r="A270" s="145">
        <f t="shared" si="22"/>
        <v>46377</v>
      </c>
      <c r="B270" s="143">
        <f t="shared" si="20"/>
        <v>0</v>
      </c>
      <c r="C270" s="143">
        <f t="shared" si="21"/>
        <v>0</v>
      </c>
      <c r="E270" s="47"/>
      <c r="F270" s="47"/>
    </row>
    <row r="271" spans="1:6" x14ac:dyDescent="0.2">
      <c r="A271" s="145">
        <f t="shared" si="22"/>
        <v>46378</v>
      </c>
      <c r="B271" s="143">
        <f t="shared" si="20"/>
        <v>0</v>
      </c>
      <c r="C271" s="143">
        <f t="shared" si="21"/>
        <v>0</v>
      </c>
      <c r="E271" s="47"/>
      <c r="F271" s="47"/>
    </row>
    <row r="272" spans="1:6" x14ac:dyDescent="0.2">
      <c r="A272" s="145">
        <f t="shared" si="22"/>
        <v>46379</v>
      </c>
      <c r="B272" s="143">
        <f t="shared" si="20"/>
        <v>0</v>
      </c>
      <c r="C272" s="143">
        <f>$AE28</f>
        <v>0</v>
      </c>
      <c r="E272" s="47"/>
      <c r="F272" s="47"/>
    </row>
    <row r="273" spans="1:6" x14ac:dyDescent="0.2">
      <c r="A273" s="145">
        <f t="shared" si="22"/>
        <v>46380</v>
      </c>
      <c r="B273" s="143">
        <f t="shared" si="20"/>
        <v>0</v>
      </c>
      <c r="C273" s="143" t="str">
        <f>$AE29</f>
        <v>＜冬季休業＞～</v>
      </c>
      <c r="E273" s="47"/>
      <c r="F273" s="47"/>
    </row>
    <row r="274" spans="1:6" x14ac:dyDescent="0.2">
      <c r="A274" s="145">
        <f t="shared" si="22"/>
        <v>46381</v>
      </c>
      <c r="B274" s="143">
        <f t="shared" si="20"/>
        <v>0</v>
      </c>
      <c r="C274" s="143">
        <f t="shared" si="21"/>
        <v>0</v>
      </c>
      <c r="E274" s="47"/>
      <c r="F274" s="47"/>
    </row>
    <row r="275" spans="1:6" x14ac:dyDescent="0.2">
      <c r="A275" s="145">
        <f t="shared" si="22"/>
        <v>46382</v>
      </c>
      <c r="B275" s="143">
        <f t="shared" si="20"/>
        <v>0</v>
      </c>
      <c r="C275" s="143">
        <f t="shared" si="21"/>
        <v>0</v>
      </c>
      <c r="E275" s="47"/>
      <c r="F275" s="47"/>
    </row>
    <row r="276" spans="1:6" x14ac:dyDescent="0.2">
      <c r="A276" s="145">
        <f t="shared" si="22"/>
        <v>46383</v>
      </c>
      <c r="B276" s="143">
        <f t="shared" si="20"/>
        <v>0</v>
      </c>
      <c r="C276" s="143">
        <f t="shared" si="21"/>
        <v>0</v>
      </c>
      <c r="E276" s="47"/>
      <c r="F276" s="47"/>
    </row>
    <row r="277" spans="1:6" x14ac:dyDescent="0.2">
      <c r="A277" s="145">
        <f t="shared" si="22"/>
        <v>46384</v>
      </c>
      <c r="B277" s="143">
        <f t="shared" si="20"/>
        <v>0</v>
      </c>
      <c r="C277" s="143">
        <f t="shared" si="21"/>
        <v>0</v>
      </c>
      <c r="E277" s="47"/>
      <c r="F277" s="47"/>
    </row>
    <row r="278" spans="1:6" x14ac:dyDescent="0.2">
      <c r="A278" s="145">
        <f t="shared" si="22"/>
        <v>46385</v>
      </c>
      <c r="B278" s="143">
        <f t="shared" si="20"/>
        <v>0</v>
      </c>
      <c r="C278" s="143">
        <f t="shared" si="21"/>
        <v>0</v>
      </c>
      <c r="E278" s="47"/>
      <c r="F278" s="47"/>
    </row>
    <row r="279" spans="1:6" x14ac:dyDescent="0.2">
      <c r="A279" s="145">
        <f t="shared" si="22"/>
        <v>46386</v>
      </c>
      <c r="B279" s="143">
        <f t="shared" si="20"/>
        <v>0</v>
      </c>
      <c r="C279" s="143">
        <f t="shared" si="21"/>
        <v>0</v>
      </c>
      <c r="E279" s="47"/>
      <c r="F279" s="47"/>
    </row>
    <row r="280" spans="1:6" x14ac:dyDescent="0.2">
      <c r="A280" s="145">
        <f t="shared" si="22"/>
        <v>46387</v>
      </c>
      <c r="B280" s="143">
        <f t="shared" si="20"/>
        <v>0</v>
      </c>
      <c r="C280" s="143">
        <f t="shared" si="21"/>
        <v>0</v>
      </c>
      <c r="E280" s="47"/>
      <c r="F280" s="47"/>
    </row>
    <row r="281" spans="1:6" x14ac:dyDescent="0.2">
      <c r="A281" s="145">
        <f t="shared" si="22"/>
        <v>46388</v>
      </c>
      <c r="B281" s="143" t="str">
        <f>$AG6</f>
        <v>元日</v>
      </c>
      <c r="C281" s="143">
        <f>$AH6</f>
        <v>0</v>
      </c>
      <c r="E281" s="47"/>
      <c r="F281" s="47"/>
    </row>
    <row r="282" spans="1:6" x14ac:dyDescent="0.2">
      <c r="A282" s="145">
        <f t="shared" si="22"/>
        <v>46389</v>
      </c>
      <c r="B282" s="143">
        <f t="shared" ref="B282:B311" si="23">$AG7</f>
        <v>0</v>
      </c>
      <c r="C282" s="143">
        <f t="shared" ref="C282:C311" si="24">$AH7</f>
        <v>0</v>
      </c>
      <c r="E282" s="47"/>
      <c r="F282" s="47"/>
    </row>
    <row r="283" spans="1:6" x14ac:dyDescent="0.2">
      <c r="A283" s="145">
        <f t="shared" si="22"/>
        <v>46390</v>
      </c>
      <c r="B283" s="143">
        <f t="shared" si="23"/>
        <v>0</v>
      </c>
      <c r="C283" s="143">
        <f t="shared" si="24"/>
        <v>0</v>
      </c>
      <c r="E283" s="47"/>
      <c r="F283" s="47"/>
    </row>
    <row r="284" spans="1:6" x14ac:dyDescent="0.2">
      <c r="A284" s="145">
        <f t="shared" si="22"/>
        <v>46391</v>
      </c>
      <c r="B284" s="143">
        <f t="shared" si="23"/>
        <v>0</v>
      </c>
      <c r="C284" s="143">
        <f t="shared" si="24"/>
        <v>0</v>
      </c>
      <c r="E284" s="47"/>
      <c r="F284" s="47"/>
    </row>
    <row r="285" spans="1:6" x14ac:dyDescent="0.2">
      <c r="A285" s="145">
        <f t="shared" si="22"/>
        <v>46392</v>
      </c>
      <c r="B285" s="143">
        <f t="shared" si="23"/>
        <v>0</v>
      </c>
      <c r="C285" s="143">
        <f t="shared" si="24"/>
        <v>0</v>
      </c>
      <c r="E285" s="47"/>
      <c r="F285" s="47"/>
    </row>
    <row r="286" spans="1:6" x14ac:dyDescent="0.2">
      <c r="A286" s="145">
        <f t="shared" si="22"/>
        <v>46393</v>
      </c>
      <c r="B286" s="143">
        <f t="shared" si="23"/>
        <v>0</v>
      </c>
      <c r="C286" s="143">
        <f t="shared" si="24"/>
        <v>0</v>
      </c>
      <c r="E286" s="47"/>
      <c r="F286" s="47"/>
    </row>
    <row r="287" spans="1:6" x14ac:dyDescent="0.2">
      <c r="A287" s="145">
        <f t="shared" si="22"/>
        <v>46394</v>
      </c>
      <c r="B287" s="143">
        <f t="shared" si="23"/>
        <v>0</v>
      </c>
      <c r="C287" s="143" t="str">
        <f t="shared" si="24"/>
        <v>～＜冬季休業＞</v>
      </c>
      <c r="E287" s="47"/>
      <c r="F287" s="47"/>
    </row>
    <row r="288" spans="1:6" x14ac:dyDescent="0.2">
      <c r="A288" s="145">
        <f t="shared" si="22"/>
        <v>46395</v>
      </c>
      <c r="B288" s="143">
        <f t="shared" si="23"/>
        <v>0</v>
      </c>
      <c r="C288" s="143">
        <f t="shared" si="24"/>
        <v>0</v>
      </c>
      <c r="E288" s="47"/>
      <c r="F288" s="47"/>
    </row>
    <row r="289" spans="1:6" x14ac:dyDescent="0.2">
      <c r="A289" s="145">
        <f t="shared" si="22"/>
        <v>46396</v>
      </c>
      <c r="B289" s="143">
        <f t="shared" si="23"/>
        <v>0</v>
      </c>
      <c r="C289" s="143">
        <f t="shared" si="24"/>
        <v>0</v>
      </c>
      <c r="E289" s="47"/>
      <c r="F289" s="47"/>
    </row>
    <row r="290" spans="1:6" x14ac:dyDescent="0.2">
      <c r="A290" s="145">
        <f t="shared" si="22"/>
        <v>46397</v>
      </c>
      <c r="B290" s="143">
        <f t="shared" si="23"/>
        <v>0</v>
      </c>
      <c r="C290" s="143">
        <f t="shared" si="24"/>
        <v>0</v>
      </c>
      <c r="E290" s="47"/>
      <c r="F290" s="47"/>
    </row>
    <row r="291" spans="1:6" x14ac:dyDescent="0.2">
      <c r="A291" s="145">
        <f t="shared" si="22"/>
        <v>46398</v>
      </c>
      <c r="B291" s="143" t="str">
        <f t="shared" si="23"/>
        <v>成人の日</v>
      </c>
      <c r="C291" s="143">
        <f t="shared" si="24"/>
        <v>0</v>
      </c>
      <c r="E291" s="47"/>
      <c r="F291" s="47"/>
    </row>
    <row r="292" spans="1:6" x14ac:dyDescent="0.2">
      <c r="A292" s="145">
        <f t="shared" si="22"/>
        <v>46399</v>
      </c>
      <c r="B292" s="143">
        <f t="shared" si="23"/>
        <v>0</v>
      </c>
      <c r="C292" s="143">
        <f t="shared" si="24"/>
        <v>0</v>
      </c>
      <c r="E292" s="47"/>
      <c r="F292" s="47"/>
    </row>
    <row r="293" spans="1:6" x14ac:dyDescent="0.2">
      <c r="A293" s="145">
        <f t="shared" si="22"/>
        <v>46400</v>
      </c>
      <c r="B293" s="143">
        <f t="shared" si="23"/>
        <v>0</v>
      </c>
      <c r="C293" s="143">
        <f t="shared" si="24"/>
        <v>0</v>
      </c>
      <c r="E293" s="47"/>
      <c r="F293" s="47"/>
    </row>
    <row r="294" spans="1:6" x14ac:dyDescent="0.2">
      <c r="A294" s="145">
        <f t="shared" si="22"/>
        <v>46401</v>
      </c>
      <c r="B294" s="143">
        <f t="shared" si="23"/>
        <v>0</v>
      </c>
      <c r="C294" s="143">
        <f t="shared" si="24"/>
        <v>0</v>
      </c>
      <c r="E294" s="47"/>
      <c r="F294" s="47"/>
    </row>
    <row r="295" spans="1:6" x14ac:dyDescent="0.2">
      <c r="A295" s="145">
        <f t="shared" si="22"/>
        <v>46402</v>
      </c>
      <c r="B295" s="143">
        <f t="shared" si="23"/>
        <v>0</v>
      </c>
      <c r="C295" s="143">
        <f t="shared" si="24"/>
        <v>0</v>
      </c>
      <c r="E295" s="47"/>
      <c r="F295" s="47"/>
    </row>
    <row r="296" spans="1:6" x14ac:dyDescent="0.2">
      <c r="A296" s="145">
        <f t="shared" si="22"/>
        <v>46403</v>
      </c>
      <c r="B296" s="143">
        <f t="shared" si="23"/>
        <v>0</v>
      </c>
      <c r="C296" s="143">
        <f t="shared" si="24"/>
        <v>0</v>
      </c>
      <c r="E296" s="47"/>
      <c r="F296" s="47"/>
    </row>
    <row r="297" spans="1:6" x14ac:dyDescent="0.2">
      <c r="A297" s="145">
        <f t="shared" si="22"/>
        <v>46404</v>
      </c>
      <c r="B297" s="143">
        <f t="shared" si="23"/>
        <v>0</v>
      </c>
      <c r="C297" s="143">
        <f t="shared" si="24"/>
        <v>0</v>
      </c>
      <c r="E297" s="47"/>
      <c r="F297" s="47"/>
    </row>
    <row r="298" spans="1:6" x14ac:dyDescent="0.2">
      <c r="A298" s="145">
        <f t="shared" si="22"/>
        <v>46405</v>
      </c>
      <c r="B298" s="143">
        <f t="shared" si="23"/>
        <v>0</v>
      </c>
      <c r="C298" s="143">
        <f t="shared" si="24"/>
        <v>0</v>
      </c>
      <c r="E298" s="47"/>
      <c r="F298" s="47"/>
    </row>
    <row r="299" spans="1:6" x14ac:dyDescent="0.2">
      <c r="A299" s="145">
        <f t="shared" si="22"/>
        <v>46406</v>
      </c>
      <c r="B299" s="143">
        <f t="shared" si="23"/>
        <v>0</v>
      </c>
      <c r="C299" s="143">
        <f t="shared" si="24"/>
        <v>0</v>
      </c>
      <c r="E299" s="47"/>
      <c r="F299" s="47"/>
    </row>
    <row r="300" spans="1:6" x14ac:dyDescent="0.2">
      <c r="A300" s="145">
        <f t="shared" si="22"/>
        <v>46407</v>
      </c>
      <c r="B300" s="143">
        <f t="shared" si="23"/>
        <v>0</v>
      </c>
      <c r="C300" s="143">
        <f t="shared" si="24"/>
        <v>0</v>
      </c>
      <c r="E300" s="47"/>
      <c r="F300" s="47"/>
    </row>
    <row r="301" spans="1:6" x14ac:dyDescent="0.2">
      <c r="A301" s="145">
        <f t="shared" si="22"/>
        <v>46408</v>
      </c>
      <c r="B301" s="143">
        <f t="shared" si="23"/>
        <v>0</v>
      </c>
      <c r="C301" s="143">
        <f t="shared" si="24"/>
        <v>0</v>
      </c>
      <c r="E301" s="47"/>
      <c r="F301" s="47"/>
    </row>
    <row r="302" spans="1:6" x14ac:dyDescent="0.2">
      <c r="A302" s="145">
        <f t="shared" si="22"/>
        <v>46409</v>
      </c>
      <c r="B302" s="143">
        <f t="shared" si="23"/>
        <v>0</v>
      </c>
      <c r="C302" s="143">
        <f t="shared" si="24"/>
        <v>0</v>
      </c>
      <c r="E302" s="47"/>
      <c r="F302" s="47"/>
    </row>
    <row r="303" spans="1:6" x14ac:dyDescent="0.2">
      <c r="A303" s="145">
        <f t="shared" si="22"/>
        <v>46410</v>
      </c>
      <c r="B303" s="143">
        <f t="shared" si="23"/>
        <v>0</v>
      </c>
      <c r="C303" s="143">
        <f t="shared" si="24"/>
        <v>0</v>
      </c>
      <c r="E303" s="47"/>
      <c r="F303" s="47"/>
    </row>
    <row r="304" spans="1:6" x14ac:dyDescent="0.2">
      <c r="A304" s="145">
        <f t="shared" si="22"/>
        <v>46411</v>
      </c>
      <c r="B304" s="143">
        <f t="shared" si="23"/>
        <v>0</v>
      </c>
      <c r="C304" s="143">
        <f t="shared" si="24"/>
        <v>0</v>
      </c>
      <c r="E304" s="47"/>
      <c r="F304" s="47"/>
    </row>
    <row r="305" spans="1:6" x14ac:dyDescent="0.2">
      <c r="A305" s="145">
        <f t="shared" si="22"/>
        <v>46412</v>
      </c>
      <c r="B305" s="143">
        <f t="shared" si="23"/>
        <v>0</v>
      </c>
      <c r="C305" s="143">
        <f t="shared" si="24"/>
        <v>0</v>
      </c>
      <c r="E305" s="47"/>
      <c r="F305" s="47"/>
    </row>
    <row r="306" spans="1:6" x14ac:dyDescent="0.2">
      <c r="A306" s="145">
        <f t="shared" si="22"/>
        <v>46413</v>
      </c>
      <c r="B306" s="143">
        <f t="shared" si="23"/>
        <v>0</v>
      </c>
      <c r="C306" s="143">
        <f t="shared" si="24"/>
        <v>0</v>
      </c>
      <c r="E306" s="47"/>
      <c r="F306" s="47"/>
    </row>
    <row r="307" spans="1:6" x14ac:dyDescent="0.2">
      <c r="A307" s="145">
        <f t="shared" si="22"/>
        <v>46414</v>
      </c>
      <c r="B307" s="143">
        <f t="shared" si="23"/>
        <v>0</v>
      </c>
      <c r="C307" s="143">
        <f t="shared" si="24"/>
        <v>0</v>
      </c>
      <c r="E307" s="47"/>
      <c r="F307" s="47"/>
    </row>
    <row r="308" spans="1:6" x14ac:dyDescent="0.2">
      <c r="A308" s="145">
        <f t="shared" si="22"/>
        <v>46415</v>
      </c>
      <c r="B308" s="143">
        <f t="shared" si="23"/>
        <v>0</v>
      </c>
      <c r="C308" s="143">
        <f t="shared" si="24"/>
        <v>0</v>
      </c>
      <c r="E308" s="47"/>
      <c r="F308" s="47"/>
    </row>
    <row r="309" spans="1:6" x14ac:dyDescent="0.2">
      <c r="A309" s="145">
        <f t="shared" si="22"/>
        <v>46416</v>
      </c>
      <c r="B309" s="143">
        <f t="shared" si="23"/>
        <v>0</v>
      </c>
      <c r="C309" s="143">
        <f t="shared" si="24"/>
        <v>0</v>
      </c>
      <c r="E309" s="47"/>
      <c r="F309" s="47"/>
    </row>
    <row r="310" spans="1:6" x14ac:dyDescent="0.2">
      <c r="A310" s="145">
        <f t="shared" si="22"/>
        <v>46417</v>
      </c>
      <c r="B310" s="143">
        <f t="shared" si="23"/>
        <v>0</v>
      </c>
      <c r="C310" s="143">
        <f t="shared" si="24"/>
        <v>0</v>
      </c>
      <c r="E310" s="47"/>
      <c r="F310" s="47"/>
    </row>
    <row r="311" spans="1:6" x14ac:dyDescent="0.2">
      <c r="A311" s="145">
        <f t="shared" si="22"/>
        <v>46418</v>
      </c>
      <c r="B311" s="143">
        <f t="shared" si="23"/>
        <v>0</v>
      </c>
      <c r="C311" s="143">
        <f t="shared" si="24"/>
        <v>0</v>
      </c>
      <c r="E311" s="47"/>
      <c r="F311" s="47"/>
    </row>
    <row r="312" spans="1:6" x14ac:dyDescent="0.2">
      <c r="A312" s="145">
        <f t="shared" si="22"/>
        <v>46419</v>
      </c>
      <c r="B312" s="143">
        <f>$AJ6</f>
        <v>0</v>
      </c>
      <c r="C312" s="143">
        <f>$AK6</f>
        <v>0</v>
      </c>
      <c r="E312" s="47"/>
      <c r="F312" s="47"/>
    </row>
    <row r="313" spans="1:6" x14ac:dyDescent="0.2">
      <c r="A313" s="145">
        <f t="shared" si="22"/>
        <v>46420</v>
      </c>
      <c r="B313" s="143">
        <f t="shared" ref="B313:B339" si="25">$AJ7</f>
        <v>0</v>
      </c>
      <c r="C313" s="143">
        <f t="shared" ref="C313:C339" si="26">$AK7</f>
        <v>0</v>
      </c>
      <c r="E313" s="47"/>
      <c r="F313" s="47"/>
    </row>
    <row r="314" spans="1:6" x14ac:dyDescent="0.2">
      <c r="A314" s="145">
        <f t="shared" si="22"/>
        <v>46421</v>
      </c>
      <c r="B314" s="143">
        <f t="shared" si="25"/>
        <v>0</v>
      </c>
      <c r="C314" s="143">
        <f t="shared" si="26"/>
        <v>0</v>
      </c>
      <c r="E314" s="47"/>
      <c r="F314" s="47"/>
    </row>
    <row r="315" spans="1:6" x14ac:dyDescent="0.2">
      <c r="A315" s="145">
        <f t="shared" si="22"/>
        <v>46422</v>
      </c>
      <c r="B315" s="143">
        <f t="shared" si="25"/>
        <v>0</v>
      </c>
      <c r="C315" s="143">
        <f t="shared" si="26"/>
        <v>0</v>
      </c>
      <c r="E315" s="47"/>
      <c r="F315" s="47"/>
    </row>
    <row r="316" spans="1:6" x14ac:dyDescent="0.2">
      <c r="A316" s="145">
        <f t="shared" si="22"/>
        <v>46423</v>
      </c>
      <c r="B316" s="143">
        <f t="shared" si="25"/>
        <v>0</v>
      </c>
      <c r="C316" s="143">
        <f t="shared" si="26"/>
        <v>0</v>
      </c>
      <c r="E316" s="47"/>
      <c r="F316" s="47"/>
    </row>
    <row r="317" spans="1:6" x14ac:dyDescent="0.2">
      <c r="A317" s="145">
        <f t="shared" si="22"/>
        <v>46424</v>
      </c>
      <c r="B317" s="143">
        <f t="shared" si="25"/>
        <v>0</v>
      </c>
      <c r="C317" s="143">
        <f t="shared" si="26"/>
        <v>0</v>
      </c>
      <c r="E317" s="47"/>
      <c r="F317" s="47"/>
    </row>
    <row r="318" spans="1:6" x14ac:dyDescent="0.2">
      <c r="A318" s="145">
        <f t="shared" si="22"/>
        <v>46425</v>
      </c>
      <c r="B318" s="143">
        <f t="shared" si="25"/>
        <v>0</v>
      </c>
      <c r="C318" s="143">
        <f t="shared" si="26"/>
        <v>0</v>
      </c>
      <c r="E318" s="47"/>
      <c r="F318" s="47"/>
    </row>
    <row r="319" spans="1:6" x14ac:dyDescent="0.2">
      <c r="A319" s="145">
        <f t="shared" si="22"/>
        <v>46426</v>
      </c>
      <c r="B319" s="143">
        <f t="shared" si="25"/>
        <v>0</v>
      </c>
      <c r="C319" s="143">
        <f t="shared" si="26"/>
        <v>0</v>
      </c>
      <c r="E319" s="47"/>
      <c r="F319" s="47"/>
    </row>
    <row r="320" spans="1:6" x14ac:dyDescent="0.2">
      <c r="A320" s="145">
        <f t="shared" si="22"/>
        <v>46427</v>
      </c>
      <c r="B320" s="143">
        <f t="shared" si="25"/>
        <v>0</v>
      </c>
      <c r="C320" s="143">
        <f t="shared" si="26"/>
        <v>0</v>
      </c>
      <c r="E320" s="47"/>
      <c r="F320" s="47"/>
    </row>
    <row r="321" spans="1:6" x14ac:dyDescent="0.2">
      <c r="A321" s="145">
        <f t="shared" si="22"/>
        <v>46428</v>
      </c>
      <c r="B321" s="143">
        <f t="shared" si="25"/>
        <v>0</v>
      </c>
      <c r="C321" s="143">
        <f t="shared" si="26"/>
        <v>0</v>
      </c>
      <c r="E321" s="47"/>
      <c r="F321" s="47"/>
    </row>
    <row r="322" spans="1:6" x14ac:dyDescent="0.2">
      <c r="A322" s="145">
        <f t="shared" si="22"/>
        <v>46429</v>
      </c>
      <c r="B322" s="143" t="str">
        <f t="shared" si="25"/>
        <v>建国記念の日</v>
      </c>
      <c r="C322" s="143">
        <f t="shared" si="26"/>
        <v>0</v>
      </c>
      <c r="E322" s="47"/>
      <c r="F322" s="47"/>
    </row>
    <row r="323" spans="1:6" x14ac:dyDescent="0.2">
      <c r="A323" s="145">
        <f t="shared" si="22"/>
        <v>46430</v>
      </c>
      <c r="B323" s="143">
        <f t="shared" si="25"/>
        <v>0</v>
      </c>
      <c r="C323" s="143">
        <f t="shared" si="26"/>
        <v>0</v>
      </c>
      <c r="E323" s="47"/>
      <c r="F323" s="47"/>
    </row>
    <row r="324" spans="1:6" x14ac:dyDescent="0.2">
      <c r="A324" s="145">
        <f t="shared" si="22"/>
        <v>46431</v>
      </c>
      <c r="B324" s="143">
        <f t="shared" si="25"/>
        <v>0</v>
      </c>
      <c r="C324" s="143">
        <f t="shared" si="26"/>
        <v>0</v>
      </c>
      <c r="E324" s="47"/>
      <c r="F324" s="47"/>
    </row>
    <row r="325" spans="1:6" x14ac:dyDescent="0.2">
      <c r="A325" s="145">
        <f t="shared" si="22"/>
        <v>46432</v>
      </c>
      <c r="B325" s="143">
        <f t="shared" si="25"/>
        <v>0</v>
      </c>
      <c r="C325" s="143">
        <f t="shared" si="26"/>
        <v>0</v>
      </c>
      <c r="E325" s="47"/>
      <c r="F325" s="47"/>
    </row>
    <row r="326" spans="1:6" x14ac:dyDescent="0.2">
      <c r="A326" s="145">
        <f t="shared" si="22"/>
        <v>46433</v>
      </c>
      <c r="B326" s="143">
        <f t="shared" si="25"/>
        <v>0</v>
      </c>
      <c r="C326" s="143">
        <f t="shared" si="26"/>
        <v>0</v>
      </c>
      <c r="E326" s="47"/>
      <c r="F326" s="47"/>
    </row>
    <row r="327" spans="1:6" x14ac:dyDescent="0.2">
      <c r="A327" s="145">
        <f t="shared" si="22"/>
        <v>46434</v>
      </c>
      <c r="B327" s="143">
        <f t="shared" si="25"/>
        <v>0</v>
      </c>
      <c r="C327" s="143">
        <f t="shared" si="26"/>
        <v>0</v>
      </c>
      <c r="E327" s="47"/>
      <c r="F327" s="47"/>
    </row>
    <row r="328" spans="1:6" x14ac:dyDescent="0.2">
      <c r="A328" s="145">
        <f t="shared" si="22"/>
        <v>46435</v>
      </c>
      <c r="B328" s="143">
        <f t="shared" si="25"/>
        <v>0</v>
      </c>
      <c r="C328" s="143">
        <f t="shared" si="26"/>
        <v>0</v>
      </c>
      <c r="E328" s="47"/>
      <c r="F328" s="47"/>
    </row>
    <row r="329" spans="1:6" x14ac:dyDescent="0.2">
      <c r="A329" s="145">
        <f t="shared" ref="A329:A371" si="27">A328+1</f>
        <v>46436</v>
      </c>
      <c r="B329" s="143">
        <f t="shared" si="25"/>
        <v>0</v>
      </c>
      <c r="C329" s="143">
        <f t="shared" si="26"/>
        <v>0</v>
      </c>
      <c r="E329" s="47"/>
      <c r="F329" s="47"/>
    </row>
    <row r="330" spans="1:6" x14ac:dyDescent="0.2">
      <c r="A330" s="145">
        <f t="shared" si="27"/>
        <v>46437</v>
      </c>
      <c r="B330" s="143">
        <f t="shared" si="25"/>
        <v>0</v>
      </c>
      <c r="C330" s="143">
        <f t="shared" si="26"/>
        <v>0</v>
      </c>
      <c r="E330" s="47"/>
      <c r="F330" s="47"/>
    </row>
    <row r="331" spans="1:6" x14ac:dyDescent="0.2">
      <c r="A331" s="145">
        <f t="shared" si="27"/>
        <v>46438</v>
      </c>
      <c r="B331" s="143">
        <f t="shared" si="25"/>
        <v>0</v>
      </c>
      <c r="C331" s="143">
        <f t="shared" si="26"/>
        <v>0</v>
      </c>
      <c r="E331" s="47"/>
      <c r="F331" s="47"/>
    </row>
    <row r="332" spans="1:6" x14ac:dyDescent="0.2">
      <c r="A332" s="145">
        <f t="shared" si="27"/>
        <v>46439</v>
      </c>
      <c r="B332" s="143">
        <f t="shared" si="25"/>
        <v>0</v>
      </c>
      <c r="C332" s="143">
        <f t="shared" si="26"/>
        <v>0</v>
      </c>
      <c r="E332" s="47"/>
      <c r="F332" s="47"/>
    </row>
    <row r="333" spans="1:6" x14ac:dyDescent="0.2">
      <c r="A333" s="145">
        <f t="shared" si="27"/>
        <v>46440</v>
      </c>
      <c r="B333" s="143">
        <f t="shared" si="25"/>
        <v>0</v>
      </c>
      <c r="C333" s="143">
        <f t="shared" si="26"/>
        <v>0</v>
      </c>
      <c r="E333" s="47"/>
      <c r="F333" s="47"/>
    </row>
    <row r="334" spans="1:6" x14ac:dyDescent="0.2">
      <c r="A334" s="145">
        <f t="shared" si="27"/>
        <v>46441</v>
      </c>
      <c r="B334" s="143" t="str">
        <f t="shared" si="25"/>
        <v>天皇誕生日</v>
      </c>
      <c r="C334" s="143">
        <f t="shared" si="26"/>
        <v>0</v>
      </c>
      <c r="E334" s="47"/>
      <c r="F334" s="47"/>
    </row>
    <row r="335" spans="1:6" x14ac:dyDescent="0.2">
      <c r="A335" s="145">
        <f t="shared" si="27"/>
        <v>46442</v>
      </c>
      <c r="B335" s="143">
        <f t="shared" si="25"/>
        <v>0</v>
      </c>
      <c r="C335" s="143">
        <f t="shared" si="26"/>
        <v>0</v>
      </c>
      <c r="E335" s="47"/>
      <c r="F335" s="47"/>
    </row>
    <row r="336" spans="1:6" x14ac:dyDescent="0.2">
      <c r="A336" s="145">
        <f t="shared" si="27"/>
        <v>46443</v>
      </c>
      <c r="B336" s="143">
        <f t="shared" si="25"/>
        <v>0</v>
      </c>
      <c r="C336" s="143">
        <f t="shared" si="26"/>
        <v>0</v>
      </c>
      <c r="E336" s="47"/>
      <c r="F336" s="47"/>
    </row>
    <row r="337" spans="1:6" x14ac:dyDescent="0.2">
      <c r="A337" s="145">
        <f t="shared" si="27"/>
        <v>46444</v>
      </c>
      <c r="B337" s="143">
        <f t="shared" si="25"/>
        <v>0</v>
      </c>
      <c r="C337" s="143">
        <f t="shared" si="26"/>
        <v>0</v>
      </c>
      <c r="E337" s="47"/>
      <c r="F337" s="47"/>
    </row>
    <row r="338" spans="1:6" x14ac:dyDescent="0.2">
      <c r="A338" s="145">
        <f t="shared" si="27"/>
        <v>46445</v>
      </c>
      <c r="B338" s="143">
        <f t="shared" si="25"/>
        <v>0</v>
      </c>
      <c r="C338" s="143">
        <f t="shared" si="26"/>
        <v>0</v>
      </c>
      <c r="E338" s="47"/>
      <c r="F338" s="47"/>
    </row>
    <row r="339" spans="1:6" x14ac:dyDescent="0.2">
      <c r="A339" s="145">
        <f t="shared" si="27"/>
        <v>46446</v>
      </c>
      <c r="B339" s="143">
        <f t="shared" si="25"/>
        <v>0</v>
      </c>
      <c r="C339" s="143">
        <f t="shared" si="26"/>
        <v>0</v>
      </c>
      <c r="E339" s="47"/>
      <c r="F339" s="47"/>
    </row>
    <row r="340" spans="1:6" x14ac:dyDescent="0.2">
      <c r="A340" s="145">
        <f t="shared" si="27"/>
        <v>46447</v>
      </c>
      <c r="B340" s="143">
        <f>$AM6</f>
        <v>0</v>
      </c>
      <c r="C340" s="143">
        <f>$AN6</f>
        <v>0</v>
      </c>
      <c r="E340" s="47"/>
      <c r="F340" s="47"/>
    </row>
    <row r="341" spans="1:6" x14ac:dyDescent="0.2">
      <c r="A341" s="145">
        <f t="shared" si="27"/>
        <v>46448</v>
      </c>
      <c r="B341" s="143">
        <f t="shared" ref="B341:B371" si="28">$AM7</f>
        <v>0</v>
      </c>
      <c r="C341" s="143">
        <f>$AN7</f>
        <v>0</v>
      </c>
      <c r="E341" s="47"/>
      <c r="F341" s="47"/>
    </row>
    <row r="342" spans="1:6" x14ac:dyDescent="0.2">
      <c r="A342" s="145">
        <f t="shared" si="27"/>
        <v>46449</v>
      </c>
      <c r="B342" s="143">
        <f t="shared" si="28"/>
        <v>0</v>
      </c>
      <c r="C342" s="143">
        <f>$AN8</f>
        <v>0</v>
      </c>
      <c r="E342" s="47"/>
      <c r="F342" s="47"/>
    </row>
    <row r="343" spans="1:6" x14ac:dyDescent="0.2">
      <c r="A343" s="145">
        <f t="shared" si="27"/>
        <v>46450</v>
      </c>
      <c r="B343" s="143">
        <f t="shared" si="28"/>
        <v>0</v>
      </c>
      <c r="C343" s="143">
        <f t="shared" ref="C343:C371" si="29">$AN9</f>
        <v>0</v>
      </c>
      <c r="E343" s="47"/>
      <c r="F343" s="47"/>
    </row>
    <row r="344" spans="1:6" x14ac:dyDescent="0.2">
      <c r="A344" s="145">
        <f t="shared" si="27"/>
        <v>46451</v>
      </c>
      <c r="B344" s="143">
        <f t="shared" si="28"/>
        <v>0</v>
      </c>
      <c r="C344" s="143">
        <f t="shared" si="29"/>
        <v>0</v>
      </c>
      <c r="E344" s="47"/>
      <c r="F344" s="47"/>
    </row>
    <row r="345" spans="1:6" x14ac:dyDescent="0.2">
      <c r="A345" s="145">
        <f t="shared" si="27"/>
        <v>46452</v>
      </c>
      <c r="B345" s="143">
        <f t="shared" si="28"/>
        <v>0</v>
      </c>
      <c r="C345" s="143">
        <f t="shared" si="29"/>
        <v>0</v>
      </c>
      <c r="E345" s="47"/>
      <c r="F345" s="47"/>
    </row>
    <row r="346" spans="1:6" x14ac:dyDescent="0.2">
      <c r="A346" s="145">
        <f t="shared" si="27"/>
        <v>46453</v>
      </c>
      <c r="B346" s="143">
        <f t="shared" si="28"/>
        <v>0</v>
      </c>
      <c r="C346" s="143">
        <f t="shared" si="29"/>
        <v>0</v>
      </c>
      <c r="E346" s="47"/>
      <c r="F346" s="47"/>
    </row>
    <row r="347" spans="1:6" x14ac:dyDescent="0.2">
      <c r="A347" s="145">
        <f t="shared" si="27"/>
        <v>46454</v>
      </c>
      <c r="B347" s="143">
        <f t="shared" si="28"/>
        <v>0</v>
      </c>
      <c r="C347" s="143">
        <f t="shared" si="29"/>
        <v>0</v>
      </c>
      <c r="E347" s="47"/>
      <c r="F347" s="47"/>
    </row>
    <row r="348" spans="1:6" x14ac:dyDescent="0.2">
      <c r="A348" s="145">
        <f t="shared" si="27"/>
        <v>46455</v>
      </c>
      <c r="B348" s="143">
        <f t="shared" si="28"/>
        <v>0</v>
      </c>
      <c r="C348" s="143">
        <f t="shared" si="29"/>
        <v>0</v>
      </c>
      <c r="E348" s="47"/>
      <c r="F348" s="47"/>
    </row>
    <row r="349" spans="1:6" x14ac:dyDescent="0.2">
      <c r="A349" s="145">
        <f t="shared" si="27"/>
        <v>46456</v>
      </c>
      <c r="B349" s="143">
        <f t="shared" si="28"/>
        <v>0</v>
      </c>
      <c r="C349" s="143">
        <f t="shared" si="29"/>
        <v>0</v>
      </c>
      <c r="E349" s="47"/>
      <c r="F349" s="47"/>
    </row>
    <row r="350" spans="1:6" x14ac:dyDescent="0.2">
      <c r="A350" s="145">
        <f t="shared" si="27"/>
        <v>46457</v>
      </c>
      <c r="B350" s="143">
        <f t="shared" si="28"/>
        <v>0</v>
      </c>
      <c r="C350" s="143">
        <f t="shared" si="29"/>
        <v>0</v>
      </c>
      <c r="E350" s="47"/>
      <c r="F350" s="47"/>
    </row>
    <row r="351" spans="1:6" x14ac:dyDescent="0.2">
      <c r="A351" s="145">
        <f t="shared" si="27"/>
        <v>46458</v>
      </c>
      <c r="B351" s="143">
        <f t="shared" si="28"/>
        <v>0</v>
      </c>
      <c r="C351" s="143">
        <f t="shared" si="29"/>
        <v>0</v>
      </c>
      <c r="E351" s="47"/>
      <c r="F351" s="47"/>
    </row>
    <row r="352" spans="1:6" x14ac:dyDescent="0.2">
      <c r="A352" s="145">
        <f t="shared" si="27"/>
        <v>46459</v>
      </c>
      <c r="B352" s="143">
        <f t="shared" si="28"/>
        <v>0</v>
      </c>
      <c r="C352" s="143">
        <f t="shared" si="29"/>
        <v>0</v>
      </c>
      <c r="E352" s="47"/>
      <c r="F352" s="47"/>
    </row>
    <row r="353" spans="1:6" x14ac:dyDescent="0.2">
      <c r="A353" s="145">
        <f t="shared" si="27"/>
        <v>46460</v>
      </c>
      <c r="B353" s="143">
        <f t="shared" si="28"/>
        <v>0</v>
      </c>
      <c r="C353" s="143">
        <f t="shared" si="29"/>
        <v>0</v>
      </c>
      <c r="E353" s="47"/>
      <c r="F353" s="47"/>
    </row>
    <row r="354" spans="1:6" x14ac:dyDescent="0.2">
      <c r="A354" s="145">
        <f t="shared" si="27"/>
        <v>46461</v>
      </c>
      <c r="B354" s="143">
        <f t="shared" si="28"/>
        <v>0</v>
      </c>
      <c r="C354" s="143">
        <f t="shared" si="29"/>
        <v>0</v>
      </c>
      <c r="E354" s="47"/>
      <c r="F354" s="47"/>
    </row>
    <row r="355" spans="1:6" x14ac:dyDescent="0.2">
      <c r="A355" s="145">
        <f t="shared" si="27"/>
        <v>46462</v>
      </c>
      <c r="B355" s="143">
        <f t="shared" si="28"/>
        <v>0</v>
      </c>
      <c r="C355" s="143">
        <f t="shared" si="29"/>
        <v>0</v>
      </c>
      <c r="E355" s="47"/>
      <c r="F355" s="47"/>
    </row>
    <row r="356" spans="1:6" x14ac:dyDescent="0.2">
      <c r="A356" s="145">
        <f t="shared" si="27"/>
        <v>46463</v>
      </c>
      <c r="B356" s="143">
        <f t="shared" si="28"/>
        <v>0</v>
      </c>
      <c r="C356" s="143">
        <f t="shared" si="29"/>
        <v>0</v>
      </c>
      <c r="E356" s="47"/>
      <c r="F356" s="47"/>
    </row>
    <row r="357" spans="1:6" x14ac:dyDescent="0.2">
      <c r="A357" s="145">
        <f t="shared" si="27"/>
        <v>46464</v>
      </c>
      <c r="B357" s="143">
        <f t="shared" si="28"/>
        <v>0</v>
      </c>
      <c r="C357" s="143">
        <f t="shared" si="29"/>
        <v>0</v>
      </c>
      <c r="E357" s="47"/>
      <c r="F357" s="47"/>
    </row>
    <row r="358" spans="1:6" x14ac:dyDescent="0.2">
      <c r="A358" s="145">
        <f t="shared" si="27"/>
        <v>46465</v>
      </c>
      <c r="B358" s="143">
        <f t="shared" si="28"/>
        <v>0</v>
      </c>
      <c r="C358" s="143">
        <f t="shared" si="29"/>
        <v>0</v>
      </c>
      <c r="E358" s="47"/>
      <c r="F358" s="47"/>
    </row>
    <row r="359" spans="1:6" x14ac:dyDescent="0.2">
      <c r="A359" s="145">
        <f t="shared" si="27"/>
        <v>46466</v>
      </c>
      <c r="B359" s="143">
        <f t="shared" si="28"/>
        <v>0</v>
      </c>
      <c r="C359" s="143">
        <f t="shared" si="29"/>
        <v>0</v>
      </c>
      <c r="E359" s="47"/>
      <c r="F359" s="47"/>
    </row>
    <row r="360" spans="1:6" x14ac:dyDescent="0.2">
      <c r="A360" s="145">
        <f t="shared" si="27"/>
        <v>46467</v>
      </c>
      <c r="B360" s="143" t="str">
        <f t="shared" si="28"/>
        <v>春分の日</v>
      </c>
      <c r="C360" s="143">
        <f t="shared" si="29"/>
        <v>0</v>
      </c>
      <c r="E360" s="47"/>
      <c r="F360" s="47"/>
    </row>
    <row r="361" spans="1:6" x14ac:dyDescent="0.2">
      <c r="A361" s="145">
        <f t="shared" si="27"/>
        <v>46468</v>
      </c>
      <c r="B361" s="143" t="str">
        <f t="shared" si="28"/>
        <v>振替休日</v>
      </c>
      <c r="C361" s="143">
        <f t="shared" si="29"/>
        <v>0</v>
      </c>
      <c r="E361" s="47"/>
      <c r="F361" s="47"/>
    </row>
    <row r="362" spans="1:6" x14ac:dyDescent="0.2">
      <c r="A362" s="145">
        <f t="shared" si="27"/>
        <v>46469</v>
      </c>
      <c r="B362" s="143">
        <f t="shared" si="28"/>
        <v>0</v>
      </c>
      <c r="C362" s="143">
        <f t="shared" si="29"/>
        <v>0</v>
      </c>
      <c r="E362" s="47"/>
      <c r="F362" s="47"/>
    </row>
    <row r="363" spans="1:6" x14ac:dyDescent="0.2">
      <c r="A363" s="145">
        <f t="shared" si="27"/>
        <v>46470</v>
      </c>
      <c r="B363" s="143">
        <f t="shared" si="28"/>
        <v>0</v>
      </c>
      <c r="C363" s="143" t="str">
        <f t="shared" si="29"/>
        <v>＜学年末休業＞～</v>
      </c>
      <c r="E363" s="47"/>
      <c r="F363" s="47"/>
    </row>
    <row r="364" spans="1:6" x14ac:dyDescent="0.2">
      <c r="A364" s="145">
        <f t="shared" si="27"/>
        <v>46471</v>
      </c>
      <c r="B364" s="143">
        <f t="shared" si="28"/>
        <v>0</v>
      </c>
      <c r="C364" s="143">
        <f t="shared" si="29"/>
        <v>0</v>
      </c>
      <c r="E364" s="47"/>
      <c r="F364" s="47"/>
    </row>
    <row r="365" spans="1:6" x14ac:dyDescent="0.2">
      <c r="A365" s="145">
        <f t="shared" si="27"/>
        <v>46472</v>
      </c>
      <c r="B365" s="143">
        <f t="shared" si="28"/>
        <v>0</v>
      </c>
      <c r="C365" s="143">
        <f t="shared" si="29"/>
        <v>0</v>
      </c>
      <c r="E365" s="47"/>
      <c r="F365" s="47"/>
    </row>
    <row r="366" spans="1:6" x14ac:dyDescent="0.2">
      <c r="A366" s="145">
        <f t="shared" si="27"/>
        <v>46473</v>
      </c>
      <c r="B366" s="143">
        <f t="shared" si="28"/>
        <v>0</v>
      </c>
      <c r="C366" s="143">
        <f t="shared" si="29"/>
        <v>0</v>
      </c>
      <c r="E366" s="47"/>
      <c r="F366" s="47"/>
    </row>
    <row r="367" spans="1:6" x14ac:dyDescent="0.2">
      <c r="A367" s="145">
        <f t="shared" si="27"/>
        <v>46474</v>
      </c>
      <c r="B367" s="143">
        <f t="shared" si="28"/>
        <v>0</v>
      </c>
      <c r="C367" s="143">
        <f t="shared" si="29"/>
        <v>0</v>
      </c>
      <c r="E367" s="47"/>
      <c r="F367" s="47"/>
    </row>
    <row r="368" spans="1:6" x14ac:dyDescent="0.2">
      <c r="A368" s="145">
        <f t="shared" si="27"/>
        <v>46475</v>
      </c>
      <c r="B368" s="143">
        <f t="shared" si="28"/>
        <v>0</v>
      </c>
      <c r="C368" s="143">
        <f t="shared" si="29"/>
        <v>0</v>
      </c>
      <c r="E368" s="47"/>
      <c r="F368" s="47"/>
    </row>
    <row r="369" spans="1:6" x14ac:dyDescent="0.2">
      <c r="A369" s="145">
        <f t="shared" si="27"/>
        <v>46476</v>
      </c>
      <c r="B369" s="143">
        <f t="shared" si="28"/>
        <v>0</v>
      </c>
      <c r="C369" s="143">
        <f t="shared" si="29"/>
        <v>0</v>
      </c>
      <c r="E369" s="47"/>
      <c r="F369" s="47"/>
    </row>
    <row r="370" spans="1:6" x14ac:dyDescent="0.2">
      <c r="A370" s="145">
        <f t="shared" si="27"/>
        <v>46477</v>
      </c>
      <c r="B370" s="143">
        <f t="shared" si="28"/>
        <v>0</v>
      </c>
      <c r="C370" s="143">
        <f t="shared" si="29"/>
        <v>0</v>
      </c>
      <c r="E370" s="47"/>
      <c r="F370" s="47"/>
    </row>
    <row r="371" spans="1:6" ht="13.8" thickBot="1" x14ac:dyDescent="0.25">
      <c r="A371" s="146">
        <f t="shared" si="27"/>
        <v>46478</v>
      </c>
      <c r="B371" s="167">
        <f t="shared" si="28"/>
        <v>0</v>
      </c>
      <c r="C371" s="144">
        <f t="shared" si="29"/>
        <v>0</v>
      </c>
    </row>
  </sheetData>
  <phoneticPr fontId="2"/>
  <conditionalFormatting sqref="AI6:AI33 E6:E35 K6:K35 T6:T35 Z6:Z35 H6:H36 N6:N36 Q6:Q36 W6:W36 AC6:AC36 AF6:AF36 AL6:AL36">
    <cfRule type="expression" dxfId="178" priority="15">
      <formula>WEEKDAY(E6)=7</formula>
    </cfRule>
    <cfRule type="expression" dxfId="177" priority="16">
      <formula>WEEKDAY(E6)=1</formula>
    </cfRule>
  </conditionalFormatting>
  <pageMargins left="0.7" right="0.7" top="0.75" bottom="0.75" header="0.3" footer="0.3"/>
  <pageSetup paperSize="9" scale="38" orientation="landscape" r:id="rId1"/>
  <rowBreaks count="1" manualBreakCount="1">
    <brk id="3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B1:AF47"/>
  <sheetViews>
    <sheetView showGridLines="0" showZeros="0" view="pageBreakPreview" zoomScale="85" zoomScaleNormal="40" zoomScaleSheetLayoutView="85" workbookViewId="0">
      <selection activeCell="M22" sqref="M2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46160</v>
      </c>
      <c r="D1" s="199"/>
      <c r="E1" s="199"/>
      <c r="F1" s="199">
        <f>$C$2+1</f>
        <v>46161</v>
      </c>
      <c r="G1" s="199"/>
      <c r="H1" s="199"/>
      <c r="I1" s="199">
        <f>$C$2+2</f>
        <v>46162</v>
      </c>
      <c r="J1" s="199"/>
      <c r="K1" s="199"/>
      <c r="L1" s="199">
        <f>$C$2+3</f>
        <v>46163</v>
      </c>
      <c r="M1" s="199"/>
      <c r="N1" s="199"/>
      <c r="O1" s="199">
        <f>$C$2+4</f>
        <v>46164</v>
      </c>
      <c r="P1" s="199"/>
      <c r="Q1" s="199"/>
      <c r="R1" s="5"/>
      <c r="S1" s="5"/>
      <c r="T1" s="5"/>
      <c r="U1" s="199">
        <f>$C$2+5</f>
        <v>46165</v>
      </c>
      <c r="V1" s="199"/>
      <c r="W1" s="199"/>
      <c r="X1" s="199">
        <f>$C$2+6</f>
        <v>46166</v>
      </c>
      <c r="Y1" s="199"/>
      <c r="Z1" s="199"/>
      <c r="AA1" s="6"/>
      <c r="AB1" s="200">
        <f>'1週'!C2</f>
        <v>46111</v>
      </c>
      <c r="AC1" s="200"/>
      <c r="AD1" s="200"/>
      <c r="AE1" s="131" t="str" cm="1">
        <f t="array" aca="1" ref="AE1" ca="1">MID(CELL("filename", A1), FIND("]", CELL("filename", A1)) + 1, 255)</f>
        <v>8週</v>
      </c>
      <c r="AF1" s="124">
        <f>'7週'!AF1+1</f>
        <v>8</v>
      </c>
    </row>
    <row r="2" spans="2:32" ht="27" customHeight="1" thickTop="1" thickBot="1" x14ac:dyDescent="0.65">
      <c r="B2" s="7"/>
      <c r="C2" s="201">
        <f>'7週'!C2:E2+7</f>
        <v>46160</v>
      </c>
      <c r="D2" s="202"/>
      <c r="E2" s="203"/>
      <c r="F2" s="202">
        <f>C2+1</f>
        <v>46161</v>
      </c>
      <c r="G2" s="202"/>
      <c r="H2" s="202"/>
      <c r="I2" s="201">
        <f>F2+1</f>
        <v>46162</v>
      </c>
      <c r="J2" s="202"/>
      <c r="K2" s="203"/>
      <c r="L2" s="201">
        <f>I2+1</f>
        <v>46163</v>
      </c>
      <c r="M2" s="202"/>
      <c r="N2" s="203"/>
      <c r="O2" s="202">
        <f>L2+1</f>
        <v>46164</v>
      </c>
      <c r="P2" s="202"/>
      <c r="Q2" s="204"/>
      <c r="R2" s="109"/>
      <c r="S2" s="110"/>
      <c r="T2" s="7"/>
      <c r="U2" s="205">
        <f>O2+1</f>
        <v>46165</v>
      </c>
      <c r="V2" s="206"/>
      <c r="W2" s="207"/>
      <c r="X2" s="208">
        <f>U2+1</f>
        <v>46166</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52" priority="1" stopIfTrue="1" operator="equal">
      <formula>"１年"</formula>
    </cfRule>
    <cfRule type="cellIs" dxfId="151" priority="2" stopIfTrue="1" operator="equal">
      <formula>"２年"</formula>
    </cfRule>
    <cfRule type="cellIs" dxfId="150"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800-000000000000}"/>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B1:AF47"/>
  <sheetViews>
    <sheetView showGridLines="0" showZeros="0" view="pageBreakPreview" zoomScale="55" zoomScaleNormal="40" zoomScaleSheetLayoutView="55" workbookViewId="0">
      <selection activeCell="N23" sqref="N23"/>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46167</v>
      </c>
      <c r="D1" s="199"/>
      <c r="E1" s="199"/>
      <c r="F1" s="199">
        <f>$C$2+1</f>
        <v>46168</v>
      </c>
      <c r="G1" s="199"/>
      <c r="H1" s="199"/>
      <c r="I1" s="199">
        <f>$C$2+2</f>
        <v>46169</v>
      </c>
      <c r="J1" s="199"/>
      <c r="K1" s="199"/>
      <c r="L1" s="199">
        <f>$C$2+3</f>
        <v>46170</v>
      </c>
      <c r="M1" s="199"/>
      <c r="N1" s="199"/>
      <c r="O1" s="199">
        <f>$C$2+4</f>
        <v>46171</v>
      </c>
      <c r="P1" s="199"/>
      <c r="Q1" s="199"/>
      <c r="R1" s="5"/>
      <c r="S1" s="5"/>
      <c r="T1" s="5"/>
      <c r="U1" s="199">
        <f>$C$2+5</f>
        <v>46172</v>
      </c>
      <c r="V1" s="199"/>
      <c r="W1" s="199"/>
      <c r="X1" s="199">
        <f>$C$2+6</f>
        <v>46173</v>
      </c>
      <c r="Y1" s="199"/>
      <c r="Z1" s="199"/>
      <c r="AA1" s="6"/>
      <c r="AB1" s="200">
        <f>'1週'!C2</f>
        <v>46111</v>
      </c>
      <c r="AC1" s="200"/>
      <c r="AD1" s="200"/>
      <c r="AE1" s="131" t="str" cm="1">
        <f t="array" aca="1" ref="AE1" ca="1">MID(CELL("filename", A1), FIND("]", CELL("filename", A1)) + 1, 255)</f>
        <v>9週</v>
      </c>
      <c r="AF1" s="124">
        <f>'8週'!AF1+1</f>
        <v>9</v>
      </c>
    </row>
    <row r="2" spans="2:32" ht="27" customHeight="1" thickTop="1" thickBot="1" x14ac:dyDescent="0.65">
      <c r="B2" s="7"/>
      <c r="C2" s="201">
        <f>'8週'!C2:E2+7</f>
        <v>46167</v>
      </c>
      <c r="D2" s="202"/>
      <c r="E2" s="203"/>
      <c r="F2" s="202">
        <f>C2+1</f>
        <v>46168</v>
      </c>
      <c r="G2" s="202"/>
      <c r="H2" s="202"/>
      <c r="I2" s="201">
        <f>F2+1</f>
        <v>46169</v>
      </c>
      <c r="J2" s="202"/>
      <c r="K2" s="203"/>
      <c r="L2" s="201">
        <f>I2+1</f>
        <v>46170</v>
      </c>
      <c r="M2" s="202"/>
      <c r="N2" s="203"/>
      <c r="O2" s="202">
        <f>L2+1</f>
        <v>46171</v>
      </c>
      <c r="P2" s="202"/>
      <c r="Q2" s="204"/>
      <c r="R2" s="109"/>
      <c r="S2" s="110"/>
      <c r="T2" s="7"/>
      <c r="U2" s="205">
        <f>O2+1</f>
        <v>46172</v>
      </c>
      <c r="V2" s="206"/>
      <c r="W2" s="207"/>
      <c r="X2" s="208">
        <f>U2+1</f>
        <v>46173</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49" priority="1" stopIfTrue="1" operator="equal">
      <formula>"１年"</formula>
    </cfRule>
    <cfRule type="cellIs" dxfId="148" priority="2" stopIfTrue="1" operator="equal">
      <formula>"２年"</formula>
    </cfRule>
    <cfRule type="cellIs" dxfId="147"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9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B1:AF47"/>
  <sheetViews>
    <sheetView showGridLines="0" showZeros="0" view="pageBreakPreview" zoomScale="85" zoomScaleNormal="40" zoomScaleSheetLayoutView="8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46174</v>
      </c>
      <c r="D1" s="199"/>
      <c r="E1" s="199"/>
      <c r="F1" s="199">
        <f>$C$2+1</f>
        <v>46175</v>
      </c>
      <c r="G1" s="199"/>
      <c r="H1" s="199"/>
      <c r="I1" s="199">
        <f>$C$2+2</f>
        <v>46176</v>
      </c>
      <c r="J1" s="199"/>
      <c r="K1" s="199"/>
      <c r="L1" s="199">
        <f>$C$2+3</f>
        <v>46177</v>
      </c>
      <c r="M1" s="199"/>
      <c r="N1" s="199"/>
      <c r="O1" s="199">
        <f>$C$2+4</f>
        <v>46178</v>
      </c>
      <c r="P1" s="199"/>
      <c r="Q1" s="199"/>
      <c r="R1" s="5"/>
      <c r="S1" s="5"/>
      <c r="T1" s="5"/>
      <c r="U1" s="199">
        <f>$C$2+5</f>
        <v>46179</v>
      </c>
      <c r="V1" s="199"/>
      <c r="W1" s="199"/>
      <c r="X1" s="199">
        <f>$C$2+6</f>
        <v>46180</v>
      </c>
      <c r="Y1" s="199"/>
      <c r="Z1" s="199"/>
      <c r="AA1" s="6"/>
      <c r="AB1" s="200">
        <f>'1週'!C2</f>
        <v>46111</v>
      </c>
      <c r="AC1" s="200"/>
      <c r="AD1" s="200"/>
      <c r="AE1" s="131" t="str" cm="1">
        <f t="array" aca="1" ref="AE1" ca="1">MID(CELL("filename", A1), FIND("]", CELL("filename", A1)) + 1, 255)</f>
        <v>10週</v>
      </c>
      <c r="AF1" s="124">
        <f>'9週'!AF1+1</f>
        <v>10</v>
      </c>
    </row>
    <row r="2" spans="2:32" ht="27" customHeight="1" thickTop="1" thickBot="1" x14ac:dyDescent="0.65">
      <c r="B2" s="7"/>
      <c r="C2" s="201">
        <f>'9週'!C2:E2+7</f>
        <v>46174</v>
      </c>
      <c r="D2" s="202"/>
      <c r="E2" s="203"/>
      <c r="F2" s="202">
        <f>C2+1</f>
        <v>46175</v>
      </c>
      <c r="G2" s="202"/>
      <c r="H2" s="202"/>
      <c r="I2" s="201">
        <f>F2+1</f>
        <v>46176</v>
      </c>
      <c r="J2" s="202"/>
      <c r="K2" s="203"/>
      <c r="L2" s="201">
        <f>I2+1</f>
        <v>46177</v>
      </c>
      <c r="M2" s="202"/>
      <c r="N2" s="203"/>
      <c r="O2" s="202">
        <f>L2+1</f>
        <v>46178</v>
      </c>
      <c r="P2" s="202"/>
      <c r="Q2" s="204"/>
      <c r="R2" s="109"/>
      <c r="S2" s="110"/>
      <c r="T2" s="7"/>
      <c r="U2" s="205">
        <f>O2+1</f>
        <v>46179</v>
      </c>
      <c r="V2" s="206"/>
      <c r="W2" s="207"/>
      <c r="X2" s="208">
        <f>U2+1</f>
        <v>46180</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46" priority="1" stopIfTrue="1" operator="equal">
      <formula>"１年"</formula>
    </cfRule>
    <cfRule type="cellIs" dxfId="145" priority="2" stopIfTrue="1" operator="equal">
      <formula>"２年"</formula>
    </cfRule>
    <cfRule type="cellIs" dxfId="144"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A00-000000000000}"/>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B1:AF47"/>
  <sheetViews>
    <sheetView showGridLines="0" showZeros="0" view="pageBreakPreview" zoomScale="115" zoomScaleNormal="40" zoomScaleSheetLayoutView="115" workbookViewId="0">
      <selection activeCell="L23" sqref="L23"/>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46181</v>
      </c>
      <c r="D1" s="199"/>
      <c r="E1" s="199"/>
      <c r="F1" s="199">
        <f>$C$2+1</f>
        <v>46182</v>
      </c>
      <c r="G1" s="199"/>
      <c r="H1" s="199"/>
      <c r="I1" s="199">
        <f>$C$2+2</f>
        <v>46183</v>
      </c>
      <c r="J1" s="199"/>
      <c r="K1" s="199"/>
      <c r="L1" s="199">
        <f>$C$2+3</f>
        <v>46184</v>
      </c>
      <c r="M1" s="199"/>
      <c r="N1" s="199"/>
      <c r="O1" s="199">
        <f>$C$2+4</f>
        <v>46185</v>
      </c>
      <c r="P1" s="199"/>
      <c r="Q1" s="199"/>
      <c r="R1" s="5"/>
      <c r="S1" s="5"/>
      <c r="T1" s="5"/>
      <c r="U1" s="199">
        <f>$C$2+5</f>
        <v>46186</v>
      </c>
      <c r="V1" s="199"/>
      <c r="W1" s="199"/>
      <c r="X1" s="199">
        <f>$C$2+6</f>
        <v>46187</v>
      </c>
      <c r="Y1" s="199"/>
      <c r="Z1" s="199"/>
      <c r="AA1" s="6"/>
      <c r="AB1" s="200">
        <f>'1週'!C2</f>
        <v>46111</v>
      </c>
      <c r="AC1" s="200"/>
      <c r="AD1" s="200"/>
      <c r="AE1" s="131" t="str" cm="1">
        <f t="array" aca="1" ref="AE1" ca="1">MID(CELL("filename", A1), FIND("]", CELL("filename", A1)) + 1, 255)</f>
        <v>11週</v>
      </c>
      <c r="AF1" s="124">
        <f>'10週'!AF1+1</f>
        <v>11</v>
      </c>
    </row>
    <row r="2" spans="2:32" ht="27" customHeight="1" thickTop="1" thickBot="1" x14ac:dyDescent="0.65">
      <c r="B2" s="7"/>
      <c r="C2" s="201">
        <f>'10週'!C2:E2+7</f>
        <v>46181</v>
      </c>
      <c r="D2" s="202"/>
      <c r="E2" s="203"/>
      <c r="F2" s="202">
        <f>C2+1</f>
        <v>46182</v>
      </c>
      <c r="G2" s="202"/>
      <c r="H2" s="202"/>
      <c r="I2" s="201">
        <f>F2+1</f>
        <v>46183</v>
      </c>
      <c r="J2" s="202"/>
      <c r="K2" s="203"/>
      <c r="L2" s="201">
        <f>I2+1</f>
        <v>46184</v>
      </c>
      <c r="M2" s="202"/>
      <c r="N2" s="203"/>
      <c r="O2" s="202">
        <f>L2+1</f>
        <v>46185</v>
      </c>
      <c r="P2" s="202"/>
      <c r="Q2" s="204"/>
      <c r="R2" s="109"/>
      <c r="S2" s="110"/>
      <c r="T2" s="7"/>
      <c r="U2" s="205">
        <f>O2+1</f>
        <v>46186</v>
      </c>
      <c r="V2" s="206"/>
      <c r="W2" s="207"/>
      <c r="X2" s="208">
        <f>U2+1</f>
        <v>46187</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43" priority="1" stopIfTrue="1" operator="equal">
      <formula>"１年"</formula>
    </cfRule>
    <cfRule type="cellIs" dxfId="142" priority="2" stopIfTrue="1" operator="equal">
      <formula>"２年"</formula>
    </cfRule>
    <cfRule type="cellIs" dxfId="141"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B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B1:AF47"/>
  <sheetViews>
    <sheetView showGridLines="0" showZeros="0" view="pageBreakPreview" topLeftCell="A10"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46188</v>
      </c>
      <c r="D1" s="199"/>
      <c r="E1" s="199"/>
      <c r="F1" s="199">
        <f>$C$2+1</f>
        <v>46189</v>
      </c>
      <c r="G1" s="199"/>
      <c r="H1" s="199"/>
      <c r="I1" s="199">
        <f>$C$2+2</f>
        <v>46190</v>
      </c>
      <c r="J1" s="199"/>
      <c r="K1" s="199"/>
      <c r="L1" s="199">
        <f>$C$2+3</f>
        <v>46191</v>
      </c>
      <c r="M1" s="199"/>
      <c r="N1" s="199"/>
      <c r="O1" s="199">
        <f>$C$2+4</f>
        <v>46192</v>
      </c>
      <c r="P1" s="199"/>
      <c r="Q1" s="199"/>
      <c r="R1" s="5"/>
      <c r="S1" s="5"/>
      <c r="T1" s="5"/>
      <c r="U1" s="199">
        <f>$C$2+5</f>
        <v>46193</v>
      </c>
      <c r="V1" s="199"/>
      <c r="W1" s="199"/>
      <c r="X1" s="199">
        <f>$C$2+6</f>
        <v>46194</v>
      </c>
      <c r="Y1" s="199"/>
      <c r="Z1" s="199"/>
      <c r="AA1" s="6"/>
      <c r="AB1" s="200">
        <f>'1週'!C2</f>
        <v>46111</v>
      </c>
      <c r="AC1" s="200"/>
      <c r="AD1" s="200"/>
      <c r="AE1" s="131" t="str" cm="1">
        <f t="array" aca="1" ref="AE1" ca="1">MID(CELL("filename", A1), FIND("]", CELL("filename", A1)) + 1, 255)</f>
        <v>12週</v>
      </c>
      <c r="AF1" s="124">
        <f>'11週'!AF1+1</f>
        <v>12</v>
      </c>
    </row>
    <row r="2" spans="2:32" ht="27" customHeight="1" thickTop="1" thickBot="1" x14ac:dyDescent="0.65">
      <c r="B2" s="7"/>
      <c r="C2" s="201">
        <f>'11週'!C2:E2+7</f>
        <v>46188</v>
      </c>
      <c r="D2" s="202"/>
      <c r="E2" s="203"/>
      <c r="F2" s="202">
        <f>C2+1</f>
        <v>46189</v>
      </c>
      <c r="G2" s="202"/>
      <c r="H2" s="202"/>
      <c r="I2" s="201">
        <f>F2+1</f>
        <v>46190</v>
      </c>
      <c r="J2" s="202"/>
      <c r="K2" s="203"/>
      <c r="L2" s="201">
        <f>I2+1</f>
        <v>46191</v>
      </c>
      <c r="M2" s="202"/>
      <c r="N2" s="203"/>
      <c r="O2" s="202">
        <f>L2+1</f>
        <v>46192</v>
      </c>
      <c r="P2" s="202"/>
      <c r="Q2" s="204"/>
      <c r="R2" s="109"/>
      <c r="S2" s="110"/>
      <c r="T2" s="7"/>
      <c r="U2" s="205">
        <f>O2+1</f>
        <v>46193</v>
      </c>
      <c r="V2" s="206"/>
      <c r="W2" s="207"/>
      <c r="X2" s="208">
        <f>U2+1</f>
        <v>46194</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40" priority="1" stopIfTrue="1" operator="equal">
      <formula>"１年"</formula>
    </cfRule>
    <cfRule type="cellIs" dxfId="139" priority="2" stopIfTrue="1" operator="equal">
      <formula>"２年"</formula>
    </cfRule>
    <cfRule type="cellIs" dxfId="138"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C00-000000000000}"/>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B1:AF47"/>
  <sheetViews>
    <sheetView showGridLines="0" showZeros="0" view="pageBreakPreview" topLeftCell="A10"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46195</v>
      </c>
      <c r="D1" s="199"/>
      <c r="E1" s="199"/>
      <c r="F1" s="199">
        <f>$C$2+1</f>
        <v>46196</v>
      </c>
      <c r="G1" s="199"/>
      <c r="H1" s="199"/>
      <c r="I1" s="199">
        <f>$C$2+2</f>
        <v>46197</v>
      </c>
      <c r="J1" s="199"/>
      <c r="K1" s="199"/>
      <c r="L1" s="199">
        <f>$C$2+3</f>
        <v>46198</v>
      </c>
      <c r="M1" s="199"/>
      <c r="N1" s="199"/>
      <c r="O1" s="199">
        <f>$C$2+4</f>
        <v>46199</v>
      </c>
      <c r="P1" s="199"/>
      <c r="Q1" s="199"/>
      <c r="R1" s="5"/>
      <c r="S1" s="5"/>
      <c r="T1" s="5"/>
      <c r="U1" s="199">
        <f>$C$2+5</f>
        <v>46200</v>
      </c>
      <c r="V1" s="199"/>
      <c r="W1" s="199"/>
      <c r="X1" s="199">
        <f>$C$2+6</f>
        <v>46201</v>
      </c>
      <c r="Y1" s="199"/>
      <c r="Z1" s="199"/>
      <c r="AA1" s="6"/>
      <c r="AB1" s="200">
        <f>'1週'!C2</f>
        <v>46111</v>
      </c>
      <c r="AC1" s="200"/>
      <c r="AD1" s="200"/>
      <c r="AE1" s="131" t="str" cm="1">
        <f t="array" aca="1" ref="AE1" ca="1">MID(CELL("filename", A1), FIND("]", CELL("filename", A1)) + 1, 255)</f>
        <v>13週</v>
      </c>
      <c r="AF1" s="124">
        <f>'12週'!AF1+1</f>
        <v>13</v>
      </c>
    </row>
    <row r="2" spans="2:32" ht="27" customHeight="1" thickTop="1" thickBot="1" x14ac:dyDescent="0.65">
      <c r="B2" s="7"/>
      <c r="C2" s="201">
        <f>'12週'!C2:E2+7</f>
        <v>46195</v>
      </c>
      <c r="D2" s="202"/>
      <c r="E2" s="203"/>
      <c r="F2" s="202">
        <f>C2+1</f>
        <v>46196</v>
      </c>
      <c r="G2" s="202"/>
      <c r="H2" s="202"/>
      <c r="I2" s="201">
        <f>F2+1</f>
        <v>46197</v>
      </c>
      <c r="J2" s="202"/>
      <c r="K2" s="203"/>
      <c r="L2" s="201">
        <f>I2+1</f>
        <v>46198</v>
      </c>
      <c r="M2" s="202"/>
      <c r="N2" s="203"/>
      <c r="O2" s="202">
        <f>L2+1</f>
        <v>46199</v>
      </c>
      <c r="P2" s="202"/>
      <c r="Q2" s="204"/>
      <c r="R2" s="109"/>
      <c r="S2" s="110"/>
      <c r="T2" s="7"/>
      <c r="U2" s="205">
        <f>O2+1</f>
        <v>46200</v>
      </c>
      <c r="V2" s="206"/>
      <c r="W2" s="207"/>
      <c r="X2" s="208">
        <f>U2+1</f>
        <v>46201</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37" priority="1" stopIfTrue="1" operator="equal">
      <formula>"１年"</formula>
    </cfRule>
    <cfRule type="cellIs" dxfId="136" priority="2" stopIfTrue="1" operator="equal">
      <formula>"２年"</formula>
    </cfRule>
    <cfRule type="cellIs" dxfId="135"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D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B1:AF47"/>
  <sheetViews>
    <sheetView showGridLines="0" showZeros="0" view="pageBreakPreview" topLeftCell="A10"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46202</v>
      </c>
      <c r="D1" s="199"/>
      <c r="E1" s="199"/>
      <c r="F1" s="199">
        <f>$C$2+1</f>
        <v>46203</v>
      </c>
      <c r="G1" s="199"/>
      <c r="H1" s="199"/>
      <c r="I1" s="199">
        <f>$C$2+2</f>
        <v>46204</v>
      </c>
      <c r="J1" s="199"/>
      <c r="K1" s="199"/>
      <c r="L1" s="199">
        <f>$C$2+3</f>
        <v>46205</v>
      </c>
      <c r="M1" s="199"/>
      <c r="N1" s="199"/>
      <c r="O1" s="199">
        <f>$C$2+4</f>
        <v>46206</v>
      </c>
      <c r="P1" s="199"/>
      <c r="Q1" s="199"/>
      <c r="R1" s="5"/>
      <c r="S1" s="5"/>
      <c r="T1" s="5"/>
      <c r="U1" s="199">
        <f>$C$2+5</f>
        <v>46207</v>
      </c>
      <c r="V1" s="199"/>
      <c r="W1" s="199"/>
      <c r="X1" s="199">
        <f>$C$2+6</f>
        <v>46208</v>
      </c>
      <c r="Y1" s="199"/>
      <c r="Z1" s="199"/>
      <c r="AA1" s="6"/>
      <c r="AB1" s="200">
        <f>'1週'!C2</f>
        <v>46111</v>
      </c>
      <c r="AC1" s="200"/>
      <c r="AD1" s="200"/>
      <c r="AE1" s="131" t="str" cm="1">
        <f t="array" aca="1" ref="AE1" ca="1">MID(CELL("filename", A1), FIND("]", CELL("filename", A1)) + 1, 255)</f>
        <v>14週</v>
      </c>
      <c r="AF1" s="124">
        <f>'13週'!AF1+1</f>
        <v>14</v>
      </c>
    </row>
    <row r="2" spans="2:32" ht="27" customHeight="1" thickTop="1" thickBot="1" x14ac:dyDescent="0.65">
      <c r="B2" s="7"/>
      <c r="C2" s="201">
        <f>'13週'!C2:E2+7</f>
        <v>46202</v>
      </c>
      <c r="D2" s="202"/>
      <c r="E2" s="203"/>
      <c r="F2" s="202">
        <f>C2+1</f>
        <v>46203</v>
      </c>
      <c r="G2" s="202"/>
      <c r="H2" s="202"/>
      <c r="I2" s="201">
        <f>F2+1</f>
        <v>46204</v>
      </c>
      <c r="J2" s="202"/>
      <c r="K2" s="203"/>
      <c r="L2" s="201">
        <f>I2+1</f>
        <v>46205</v>
      </c>
      <c r="M2" s="202"/>
      <c r="N2" s="203"/>
      <c r="O2" s="202">
        <f>L2+1</f>
        <v>46206</v>
      </c>
      <c r="P2" s="202"/>
      <c r="Q2" s="204"/>
      <c r="R2" s="109"/>
      <c r="S2" s="110"/>
      <c r="T2" s="7"/>
      <c r="U2" s="205">
        <f>O2+1</f>
        <v>46207</v>
      </c>
      <c r="V2" s="206"/>
      <c r="W2" s="207"/>
      <c r="X2" s="208">
        <f>U2+1</f>
        <v>46208</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34" priority="1" stopIfTrue="1" operator="equal">
      <formula>"１年"</formula>
    </cfRule>
    <cfRule type="cellIs" dxfId="133" priority="2" stopIfTrue="1" operator="equal">
      <formula>"２年"</formula>
    </cfRule>
    <cfRule type="cellIs" dxfId="132"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E00-000000000000}"/>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B1:AF47"/>
  <sheetViews>
    <sheetView showGridLines="0" showZeros="0" view="pageBreakPreview" topLeftCell="A10"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46209</v>
      </c>
      <c r="D1" s="199"/>
      <c r="E1" s="199"/>
      <c r="F1" s="199">
        <f>$C$2+1</f>
        <v>46210</v>
      </c>
      <c r="G1" s="199"/>
      <c r="H1" s="199"/>
      <c r="I1" s="199">
        <f>$C$2+2</f>
        <v>46211</v>
      </c>
      <c r="J1" s="199"/>
      <c r="K1" s="199"/>
      <c r="L1" s="199">
        <f>$C$2+3</f>
        <v>46212</v>
      </c>
      <c r="M1" s="199"/>
      <c r="N1" s="199"/>
      <c r="O1" s="199">
        <f>$C$2+4</f>
        <v>46213</v>
      </c>
      <c r="P1" s="199"/>
      <c r="Q1" s="199"/>
      <c r="R1" s="5"/>
      <c r="S1" s="5"/>
      <c r="T1" s="5"/>
      <c r="U1" s="199">
        <f>$C$2+5</f>
        <v>46214</v>
      </c>
      <c r="V1" s="199"/>
      <c r="W1" s="199"/>
      <c r="X1" s="199">
        <f>$C$2+6</f>
        <v>46215</v>
      </c>
      <c r="Y1" s="199"/>
      <c r="Z1" s="199"/>
      <c r="AA1" s="6"/>
      <c r="AB1" s="200">
        <f>'1週'!C2</f>
        <v>46111</v>
      </c>
      <c r="AC1" s="200"/>
      <c r="AD1" s="200"/>
      <c r="AE1" s="131" t="str" cm="1">
        <f t="array" aca="1" ref="AE1" ca="1">MID(CELL("filename", A1), FIND("]", CELL("filename", A1)) + 1, 255)</f>
        <v>15週</v>
      </c>
      <c r="AF1" s="124">
        <f>'14週'!AF1+1</f>
        <v>15</v>
      </c>
    </row>
    <row r="2" spans="2:32" ht="27" customHeight="1" thickTop="1" thickBot="1" x14ac:dyDescent="0.65">
      <c r="B2" s="7"/>
      <c r="C2" s="201">
        <f>'14週'!C2:E2+7</f>
        <v>46209</v>
      </c>
      <c r="D2" s="202"/>
      <c r="E2" s="203"/>
      <c r="F2" s="202">
        <f>C2+1</f>
        <v>46210</v>
      </c>
      <c r="G2" s="202"/>
      <c r="H2" s="202"/>
      <c r="I2" s="201">
        <f>F2+1</f>
        <v>46211</v>
      </c>
      <c r="J2" s="202"/>
      <c r="K2" s="203"/>
      <c r="L2" s="201">
        <f>I2+1</f>
        <v>46212</v>
      </c>
      <c r="M2" s="202"/>
      <c r="N2" s="203"/>
      <c r="O2" s="202">
        <f>L2+1</f>
        <v>46213</v>
      </c>
      <c r="P2" s="202"/>
      <c r="Q2" s="204"/>
      <c r="R2" s="109"/>
      <c r="S2" s="110"/>
      <c r="T2" s="7"/>
      <c r="U2" s="205">
        <f>O2+1</f>
        <v>46214</v>
      </c>
      <c r="V2" s="206"/>
      <c r="W2" s="207"/>
      <c r="X2" s="208">
        <f>U2+1</f>
        <v>46215</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31" priority="1" stopIfTrue="1" operator="equal">
      <formula>"１年"</formula>
    </cfRule>
    <cfRule type="cellIs" dxfId="130" priority="2" stopIfTrue="1" operator="equal">
      <formula>"２年"</formula>
    </cfRule>
    <cfRule type="cellIs" dxfId="129"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F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B1:AF47"/>
  <sheetViews>
    <sheetView showGridLines="0" showZeros="0" view="pageBreakPreview" topLeftCell="A16"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46216</v>
      </c>
      <c r="D1" s="199"/>
      <c r="E1" s="199"/>
      <c r="F1" s="199">
        <f>$C$2+1</f>
        <v>46217</v>
      </c>
      <c r="G1" s="199"/>
      <c r="H1" s="199"/>
      <c r="I1" s="199">
        <f>$C$2+2</f>
        <v>46218</v>
      </c>
      <c r="J1" s="199"/>
      <c r="K1" s="199"/>
      <c r="L1" s="199">
        <f>$C$2+3</f>
        <v>46219</v>
      </c>
      <c r="M1" s="199"/>
      <c r="N1" s="199"/>
      <c r="O1" s="199">
        <f>$C$2+4</f>
        <v>46220</v>
      </c>
      <c r="P1" s="199"/>
      <c r="Q1" s="199"/>
      <c r="R1" s="5"/>
      <c r="S1" s="5"/>
      <c r="T1" s="5"/>
      <c r="U1" s="199">
        <f>$C$2+5</f>
        <v>46221</v>
      </c>
      <c r="V1" s="199"/>
      <c r="W1" s="199"/>
      <c r="X1" s="199">
        <f>$C$2+6</f>
        <v>46222</v>
      </c>
      <c r="Y1" s="199"/>
      <c r="Z1" s="199"/>
      <c r="AA1" s="6"/>
      <c r="AB1" s="200">
        <f>'1週'!C2</f>
        <v>46111</v>
      </c>
      <c r="AC1" s="200"/>
      <c r="AD1" s="200"/>
      <c r="AE1" s="131" t="str" cm="1">
        <f t="array" aca="1" ref="AE1" ca="1">MID(CELL("filename", A1), FIND("]", CELL("filename", A1)) + 1, 255)</f>
        <v>16週</v>
      </c>
      <c r="AF1" s="124">
        <f>'15週'!AF1+1</f>
        <v>16</v>
      </c>
    </row>
    <row r="2" spans="2:32" ht="27" customHeight="1" thickTop="1" thickBot="1" x14ac:dyDescent="0.65">
      <c r="B2" s="7"/>
      <c r="C2" s="248">
        <f>'15週'!C2:E2+7</f>
        <v>46216</v>
      </c>
      <c r="D2" s="249"/>
      <c r="E2" s="250"/>
      <c r="F2" s="202">
        <f>C2+1</f>
        <v>46217</v>
      </c>
      <c r="G2" s="202"/>
      <c r="H2" s="202"/>
      <c r="I2" s="201">
        <f>F2+1</f>
        <v>46218</v>
      </c>
      <c r="J2" s="202"/>
      <c r="K2" s="203"/>
      <c r="L2" s="201">
        <f>I2+1</f>
        <v>46219</v>
      </c>
      <c r="M2" s="202"/>
      <c r="N2" s="203"/>
      <c r="O2" s="202">
        <f>L2+1</f>
        <v>46220</v>
      </c>
      <c r="P2" s="202"/>
      <c r="Q2" s="204"/>
      <c r="R2" s="109"/>
      <c r="S2" s="110"/>
      <c r="T2" s="7"/>
      <c r="U2" s="205">
        <f>O2+1</f>
        <v>46221</v>
      </c>
      <c r="V2" s="206"/>
      <c r="W2" s="207"/>
      <c r="X2" s="208">
        <f>U2+1</f>
        <v>46222</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t="str">
        <f>IFERROR(VLOOKUP($U$2,年計!$A$6:$C$371,3,FALSE),"")</f>
        <v>＜夏季休業日＞～</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AB1:AD1"/>
    <mergeCell ref="AD2:AF2"/>
    <mergeCell ref="X1:Z1"/>
    <mergeCell ref="U2:W2"/>
    <mergeCell ref="X2:Z2"/>
    <mergeCell ref="U1:W1"/>
    <mergeCell ref="B10:B12"/>
    <mergeCell ref="B13:B15"/>
    <mergeCell ref="C7:E7"/>
    <mergeCell ref="O7:Q7"/>
    <mergeCell ref="X3:Z3"/>
    <mergeCell ref="U4:W6"/>
    <mergeCell ref="X4:Z6"/>
    <mergeCell ref="U3:W3"/>
    <mergeCell ref="L4:N6"/>
    <mergeCell ref="O4:Q6"/>
    <mergeCell ref="B3:B6"/>
    <mergeCell ref="C3:E3"/>
    <mergeCell ref="C4:E6"/>
    <mergeCell ref="C1:E1"/>
    <mergeCell ref="F1:H1"/>
    <mergeCell ref="I1:K1"/>
    <mergeCell ref="L1:N1"/>
    <mergeCell ref="O1:Q1"/>
    <mergeCell ref="AB44:AB45"/>
    <mergeCell ref="C2:E2"/>
    <mergeCell ref="F2:H2"/>
    <mergeCell ref="I2:K2"/>
    <mergeCell ref="L2:N2"/>
    <mergeCell ref="O2:Q2"/>
    <mergeCell ref="T3:T6"/>
    <mergeCell ref="F7:H7"/>
    <mergeCell ref="I7:K7"/>
    <mergeCell ref="L7:N7"/>
    <mergeCell ref="F3:H3"/>
    <mergeCell ref="I3:K3"/>
    <mergeCell ref="L3:N3"/>
    <mergeCell ref="O3:Q3"/>
    <mergeCell ref="F4:H6"/>
    <mergeCell ref="I4:K6"/>
    <mergeCell ref="B16:B17"/>
    <mergeCell ref="B21:B23"/>
    <mergeCell ref="B24:B25"/>
    <mergeCell ref="B29:B31"/>
    <mergeCell ref="AB40:AB43"/>
    <mergeCell ref="B18:B20"/>
    <mergeCell ref="B26:B28"/>
  </mergeCells>
  <phoneticPr fontId="2"/>
  <conditionalFormatting sqref="D14 G14 J14 P14 D18 G18 J18 P18 D22 G22 J22 P22 D26 G26 J26 P26 D30 G30 J30 P30">
    <cfRule type="cellIs" dxfId="128" priority="1" stopIfTrue="1" operator="equal">
      <formula>"１年"</formula>
    </cfRule>
    <cfRule type="cellIs" dxfId="127" priority="2" stopIfTrue="1" operator="equal">
      <formula>"２年"</formula>
    </cfRule>
    <cfRule type="cellIs" dxfId="126" priority="3" stopIfTrue="1" operator="equal">
      <formula>"３年"</formula>
    </cfRule>
  </conditionalFormatting>
  <dataValidations count="2">
    <dataValidation imeMode="off" allowBlank="1" showInputMessage="1" showErrorMessage="1" sqref="Q18:R18 Q10:R10 R14 R22 R30 Q26:R26 K13 K10 K29 K26 K32 N24 K24 E13 E10 H13 E29 E26 H10 H29 E32 H26 H32 E24 H24 E21 E18 H21 H18 K21 K18 N21 N18 N13 N10 N29 N26 N32 Q21 Q13 Q29 Q32 Q24" xr:uid="{00000000-0002-0000-1000-000000000000}"/>
    <dataValidation imeMode="on" allowBlank="1" showInputMessage="1" showErrorMessage="1" sqref="AA26:AA27 AA14:AA15 AA30:AA31 AA18:AA19 AA22:AA23 F3:F4 I3:I4 U2:U4 L3:L4 AC8:AE39 AC40 AD2 X2:X4 U7:AA7 AA10:AA11 AC3:AD3 AC41:AD41 AA2:AA3 C2:Q2 C7:R7 R2:R3 O3:O4 C3:C4 I13:I14 I10:I11 I29:I30 F18:F19 I21:I22 I18:I19 I26:I27 L21:L22 I32 L18:L19 L13:L14 L10:L11 L29:L30 L26:L27 I24 F13:F14 L32 L24 C13:C14 F10:F11 C10:C11 F29:F30 C29:C30 F26:F27 C26:C27 F32 C32 F24 C24 C21:C22 C18:C19 F21:F22 O21:O22 O18:O19 O13:O14 O10:O11 O29:O30 O26:O27 O32 O24" xr:uid="{00000000-0002-0000-1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B1:AF47"/>
  <sheetViews>
    <sheetView showGridLines="0" showZeros="0" view="pageBreakPreview" topLeftCell="A7" zoomScale="145" zoomScaleNormal="40" zoomScaleSheetLayoutView="145" workbookViewId="0">
      <selection activeCell="AE41" sqref="AE4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46223</v>
      </c>
      <c r="D1" s="199"/>
      <c r="E1" s="199"/>
      <c r="F1" s="199">
        <f>$C$2+1</f>
        <v>46224</v>
      </c>
      <c r="G1" s="199"/>
      <c r="H1" s="199"/>
      <c r="I1" s="199">
        <f>$C$2+2</f>
        <v>46225</v>
      </c>
      <c r="J1" s="199"/>
      <c r="K1" s="199"/>
      <c r="L1" s="199">
        <f>$C$2+3</f>
        <v>46226</v>
      </c>
      <c r="M1" s="199"/>
      <c r="N1" s="199"/>
      <c r="O1" s="199">
        <f>$C$2+4</f>
        <v>46227</v>
      </c>
      <c r="P1" s="199"/>
      <c r="Q1" s="199"/>
      <c r="R1" s="5"/>
      <c r="S1" s="5"/>
      <c r="T1" s="5"/>
      <c r="U1" s="199">
        <f>$C$2+5</f>
        <v>46228</v>
      </c>
      <c r="V1" s="199"/>
      <c r="W1" s="199"/>
      <c r="X1" s="199">
        <f>$C$2+6</f>
        <v>46229</v>
      </c>
      <c r="Y1" s="199"/>
      <c r="Z1" s="199"/>
      <c r="AA1" s="6"/>
      <c r="AB1" s="200">
        <f>'1週'!C2</f>
        <v>46111</v>
      </c>
      <c r="AC1" s="200"/>
      <c r="AD1" s="200"/>
      <c r="AE1" s="131" t="str" cm="1">
        <f t="array" aca="1" ref="AE1" ca="1">MID(CELL("filename", A1), FIND("]", CELL("filename", A1)) + 1, 255)</f>
        <v>17週</v>
      </c>
      <c r="AF1" s="124">
        <f>'16週'!AF1+1</f>
        <v>17</v>
      </c>
    </row>
    <row r="2" spans="2:32" ht="27" customHeight="1" thickTop="1" thickBot="1" x14ac:dyDescent="0.65">
      <c r="B2" s="7"/>
      <c r="C2" s="251">
        <f>'16週'!C2:E2+7</f>
        <v>46223</v>
      </c>
      <c r="D2" s="208"/>
      <c r="E2" s="252"/>
      <c r="F2" s="202">
        <f>C2+1</f>
        <v>46224</v>
      </c>
      <c r="G2" s="202"/>
      <c r="H2" s="202"/>
      <c r="I2" s="201">
        <f>F2+1</f>
        <v>46225</v>
      </c>
      <c r="J2" s="202"/>
      <c r="K2" s="203"/>
      <c r="L2" s="201">
        <f>I2+1</f>
        <v>46226</v>
      </c>
      <c r="M2" s="202"/>
      <c r="N2" s="203"/>
      <c r="O2" s="202">
        <f>L2+1</f>
        <v>46227</v>
      </c>
      <c r="P2" s="202"/>
      <c r="Q2" s="204"/>
      <c r="R2" s="109"/>
      <c r="S2" s="110"/>
      <c r="T2" s="7"/>
      <c r="U2" s="205">
        <f>O2+1</f>
        <v>46228</v>
      </c>
      <c r="V2" s="206"/>
      <c r="W2" s="207"/>
      <c r="X2" s="208">
        <f>U2+1</f>
        <v>46229</v>
      </c>
      <c r="Y2" s="208"/>
      <c r="Z2" s="209"/>
      <c r="AA2" s="8"/>
      <c r="AB2" s="31" t="s">
        <v>4</v>
      </c>
      <c r="AC2" s="32" t="s">
        <v>0</v>
      </c>
      <c r="AD2" s="210" t="s">
        <v>1</v>
      </c>
      <c r="AE2" s="211"/>
      <c r="AF2" s="212"/>
    </row>
    <row r="3" spans="2:32" ht="19.95" customHeight="1" thickTop="1" x14ac:dyDescent="0.5">
      <c r="B3" s="229"/>
      <c r="C3" s="232" t="str">
        <f>IFERROR(VLOOKUP($C$2,年計!$A$6:$C$371,2,FALSE),"")</f>
        <v>海の日</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72"/>
      <c r="D7" s="73"/>
      <c r="E7" s="74"/>
      <c r="F7" s="224"/>
      <c r="G7" s="223"/>
      <c r="H7" s="225"/>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18"/>
      <c r="C10" s="76"/>
      <c r="D10" s="9"/>
      <c r="E10" s="77"/>
      <c r="F10" s="76"/>
      <c r="G10" s="9"/>
      <c r="H10" s="77"/>
      <c r="I10" s="95"/>
      <c r="J10" s="9"/>
      <c r="K10" s="77"/>
      <c r="L10" s="76"/>
      <c r="M10" s="9"/>
      <c r="N10" s="77"/>
      <c r="O10" s="76"/>
      <c r="P10" s="9"/>
      <c r="Q10" s="94"/>
      <c r="R10" s="19"/>
      <c r="S10" s="9"/>
      <c r="T10" s="18"/>
      <c r="U10" s="76"/>
      <c r="V10" s="9"/>
      <c r="W10" s="77"/>
      <c r="X10" s="9"/>
      <c r="Y10" s="9"/>
      <c r="Z10" s="78"/>
      <c r="AA10" s="19"/>
      <c r="AB10" s="39"/>
      <c r="AC10" s="40"/>
      <c r="AD10" s="41"/>
      <c r="AE10" s="41"/>
      <c r="AF10" s="42"/>
    </row>
    <row r="11" spans="2:32" ht="19.95" customHeight="1" x14ac:dyDescent="0.5">
      <c r="B11" s="20"/>
      <c r="C11" s="79"/>
      <c r="D11" s="80"/>
      <c r="E11" s="81"/>
      <c r="F11" s="79"/>
      <c r="G11" s="80"/>
      <c r="H11" s="81"/>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18"/>
      <c r="C12" s="76"/>
      <c r="D12" s="9"/>
      <c r="E12" s="77"/>
      <c r="F12" s="76"/>
      <c r="G12" s="9"/>
      <c r="H12" s="77"/>
      <c r="I12" s="95"/>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0"/>
      <c r="C13" s="79"/>
      <c r="D13" s="80"/>
      <c r="E13" s="81"/>
      <c r="F13" s="85"/>
      <c r="G13" s="86"/>
      <c r="H13" s="87"/>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18">
        <v>6</v>
      </c>
      <c r="C14" s="76"/>
      <c r="D14" s="9"/>
      <c r="E14" s="77"/>
      <c r="F14" s="76"/>
      <c r="G14" s="9"/>
      <c r="H14" s="77"/>
      <c r="I14" s="76"/>
      <c r="J14" s="9"/>
      <c r="K14" s="77"/>
      <c r="L14" s="95"/>
      <c r="M14" s="9"/>
      <c r="N14" s="77"/>
      <c r="O14" s="95"/>
      <c r="P14" s="9"/>
      <c r="Q14" s="78"/>
      <c r="R14" s="22"/>
      <c r="S14" s="9"/>
      <c r="T14" s="18">
        <v>6</v>
      </c>
      <c r="U14" s="76"/>
      <c r="V14" s="9"/>
      <c r="W14" s="77"/>
      <c r="X14" s="9"/>
      <c r="Y14" s="9"/>
      <c r="Z14" s="78"/>
      <c r="AA14" s="23"/>
      <c r="AB14" s="39"/>
      <c r="AC14" s="40"/>
      <c r="AD14" s="41"/>
      <c r="AE14" s="41"/>
      <c r="AF14" s="42"/>
    </row>
    <row r="15" spans="2:32" ht="19.95" customHeight="1" x14ac:dyDescent="0.5">
      <c r="B15" s="20"/>
      <c r="C15" s="79"/>
      <c r="D15" s="80"/>
      <c r="E15" s="81"/>
      <c r="F15" s="79"/>
      <c r="G15" s="80"/>
      <c r="H15" s="81"/>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18">
        <v>7</v>
      </c>
      <c r="C16" s="76"/>
      <c r="D16" s="9"/>
      <c r="E16" s="77"/>
      <c r="F16" s="76"/>
      <c r="G16" s="9"/>
      <c r="H16" s="77"/>
      <c r="I16" s="76"/>
      <c r="J16" s="9"/>
      <c r="K16" s="77"/>
      <c r="L16" s="95"/>
      <c r="M16" s="9"/>
      <c r="N16" s="77"/>
      <c r="O16" s="95"/>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99"/>
      <c r="M17" s="80"/>
      <c r="N17" s="81"/>
      <c r="O17" s="99"/>
      <c r="P17" s="80"/>
      <c r="Q17" s="82"/>
      <c r="R17" s="21"/>
      <c r="S17" s="9"/>
      <c r="T17" s="20"/>
      <c r="U17" s="79"/>
      <c r="V17" s="80"/>
      <c r="W17" s="81"/>
      <c r="X17" s="80"/>
      <c r="Y17" s="80"/>
      <c r="Z17" s="82"/>
      <c r="AA17" s="21"/>
      <c r="AB17" s="39"/>
      <c r="AC17" s="40"/>
      <c r="AD17" s="41"/>
      <c r="AE17" s="41"/>
      <c r="AF17" s="42"/>
    </row>
    <row r="18" spans="2:32" ht="19.95" customHeight="1" x14ac:dyDescent="0.5">
      <c r="B18" s="18">
        <v>8</v>
      </c>
      <c r="C18" s="76"/>
      <c r="D18" s="9"/>
      <c r="E18" s="77"/>
      <c r="F18" s="76"/>
      <c r="G18" s="9"/>
      <c r="H18" s="77"/>
      <c r="I18" s="76"/>
      <c r="J18" s="9"/>
      <c r="K18" s="77"/>
      <c r="L18" s="95"/>
      <c r="M18" s="9"/>
      <c r="N18" s="77"/>
      <c r="O18" s="95"/>
      <c r="P18" s="9"/>
      <c r="Q18" s="78"/>
      <c r="R18" s="24"/>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18">
        <v>9</v>
      </c>
      <c r="C20" s="76"/>
      <c r="D20" s="9"/>
      <c r="E20" s="77"/>
      <c r="F20" s="76"/>
      <c r="G20" s="9"/>
      <c r="H20" s="77"/>
      <c r="I20" s="76"/>
      <c r="J20" s="9"/>
      <c r="K20" s="77"/>
      <c r="L20" s="95"/>
      <c r="M20" s="9"/>
      <c r="N20" s="77"/>
      <c r="O20" s="95"/>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18">
        <v>10</v>
      </c>
      <c r="C22" s="76"/>
      <c r="D22" s="9"/>
      <c r="E22" s="77"/>
      <c r="F22" s="76"/>
      <c r="G22" s="9"/>
      <c r="H22" s="77"/>
      <c r="I22" s="76"/>
      <c r="J22" s="9"/>
      <c r="K22" s="77"/>
      <c r="L22" s="95"/>
      <c r="M22" s="9"/>
      <c r="N22" s="77"/>
      <c r="O22" s="95"/>
      <c r="P22" s="9"/>
      <c r="Q22" s="78"/>
      <c r="R22" s="22"/>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18">
        <v>11</v>
      </c>
      <c r="C24" s="76"/>
      <c r="D24" s="9"/>
      <c r="E24" s="77"/>
      <c r="F24" s="76"/>
      <c r="G24" s="9"/>
      <c r="H24" s="77"/>
      <c r="I24" s="76"/>
      <c r="J24" s="9"/>
      <c r="K24" s="77"/>
      <c r="L24" s="95"/>
      <c r="M24" s="9"/>
      <c r="N24" s="77"/>
      <c r="O24" s="95"/>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18">
        <v>12</v>
      </c>
      <c r="C26" s="76"/>
      <c r="D26" s="9"/>
      <c r="E26" s="77"/>
      <c r="F26" s="76"/>
      <c r="G26" s="9"/>
      <c r="H26" s="77"/>
      <c r="I26" s="76"/>
      <c r="J26" s="9"/>
      <c r="K26" s="77"/>
      <c r="L26" s="95"/>
      <c r="M26" s="9"/>
      <c r="N26" s="77"/>
      <c r="O26" s="95"/>
      <c r="P26" s="9"/>
      <c r="Q26" s="78"/>
      <c r="R26" s="22"/>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18">
        <v>13</v>
      </c>
      <c r="C28" s="76"/>
      <c r="D28" s="9"/>
      <c r="E28" s="77"/>
      <c r="F28" s="76"/>
      <c r="G28" s="9"/>
      <c r="H28" s="77"/>
      <c r="I28" s="76"/>
      <c r="J28" s="9"/>
      <c r="K28" s="77"/>
      <c r="L28" s="95"/>
      <c r="M28" s="9"/>
      <c r="N28" s="77"/>
      <c r="O28" s="95"/>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18">
        <v>14</v>
      </c>
      <c r="C30" s="76"/>
      <c r="D30" s="9"/>
      <c r="E30" s="77"/>
      <c r="F30" s="76"/>
      <c r="G30" s="9"/>
      <c r="H30" s="77"/>
      <c r="I30" s="76"/>
      <c r="J30" s="9"/>
      <c r="K30" s="77"/>
      <c r="L30" s="95"/>
      <c r="M30" s="9"/>
      <c r="N30" s="77"/>
      <c r="O30" s="95"/>
      <c r="P30" s="9"/>
      <c r="Q30" s="78"/>
      <c r="R30" s="22"/>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8">
        <v>15</v>
      </c>
      <c r="C32" s="76"/>
      <c r="D32" s="9"/>
      <c r="E32" s="77"/>
      <c r="F32" s="76"/>
      <c r="G32" s="9"/>
      <c r="H32" s="77"/>
      <c r="I32" s="76"/>
      <c r="J32" s="9"/>
      <c r="K32" s="77"/>
      <c r="L32" s="95"/>
      <c r="M32" s="9"/>
      <c r="N32" s="77"/>
      <c r="O32" s="95"/>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100"/>
      <c r="G33" s="101"/>
      <c r="H33" s="102"/>
      <c r="I33" s="85"/>
      <c r="J33" s="86"/>
      <c r="K33" s="87"/>
      <c r="L33" s="85"/>
      <c r="M33" s="86"/>
      <c r="N33" s="87"/>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76"/>
      <c r="G34" s="9"/>
      <c r="H34" s="77"/>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79"/>
      <c r="G35" s="80"/>
      <c r="H35" s="81"/>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38">
    <mergeCell ref="F7:H7"/>
    <mergeCell ref="I7:K7"/>
    <mergeCell ref="L7:N7"/>
    <mergeCell ref="O7:Q7"/>
    <mergeCell ref="T3:T6"/>
    <mergeCell ref="O3:Q3"/>
    <mergeCell ref="O4:Q6"/>
    <mergeCell ref="B3:B6"/>
    <mergeCell ref="C3:E3"/>
    <mergeCell ref="F3:H3"/>
    <mergeCell ref="I3:K3"/>
    <mergeCell ref="L3:N3"/>
    <mergeCell ref="C4:E6"/>
    <mergeCell ref="F4:H6"/>
    <mergeCell ref="I4:K6"/>
    <mergeCell ref="L4:N6"/>
    <mergeCell ref="C1:E1"/>
    <mergeCell ref="F1:H1"/>
    <mergeCell ref="I1:K1"/>
    <mergeCell ref="L1:N1"/>
    <mergeCell ref="C2:E2"/>
    <mergeCell ref="F2:H2"/>
    <mergeCell ref="I2:K2"/>
    <mergeCell ref="L2:N2"/>
    <mergeCell ref="AB40:AB43"/>
    <mergeCell ref="AB44:AB45"/>
    <mergeCell ref="O1:Q1"/>
    <mergeCell ref="U1:W1"/>
    <mergeCell ref="X1:Z1"/>
    <mergeCell ref="U2:W2"/>
    <mergeCell ref="X2:Z2"/>
    <mergeCell ref="AB1:AD1"/>
    <mergeCell ref="U3:W3"/>
    <mergeCell ref="X3:Z3"/>
    <mergeCell ref="U4:W6"/>
    <mergeCell ref="X4:Z6"/>
    <mergeCell ref="AD2:AF2"/>
    <mergeCell ref="O2:Q2"/>
  </mergeCells>
  <phoneticPr fontId="2"/>
  <dataValidations count="2">
    <dataValidation imeMode="on" allowBlank="1" showInputMessage="1" showErrorMessage="1" sqref="AA26:AA27 AA14:AA15 AA30:AA31 AA18:AA19 C2:Q2 AA22:AA23 U2:U4 L3:L4 O3:O4 X2:X4 R2:R3 C3:C4 F3:F4 AA2:AA3 U7:AA7 AA10:AA11 I3:I4 C7:R7 AD2 AC3:AD3 AC41:AD41 AC8:AE39 AC40" xr:uid="{00000000-0002-0000-1100-000000000000}"/>
    <dataValidation imeMode="off" allowBlank="1" showInputMessage="1" showErrorMessage="1" sqref="R22 R18 R30 R26 R10 R14" xr:uid="{00000000-0002-0000-1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3AA1-F1B8-4FFA-A715-CE240CF2264A}">
  <sheetPr>
    <tabColor indexed="13"/>
  </sheetPr>
  <dimension ref="B1:AJ47"/>
  <sheetViews>
    <sheetView showGridLines="0" showZeros="0" view="pageBreakPreview" zoomScale="145" zoomScaleNormal="40" zoomScaleSheetLayoutView="145" workbookViewId="0">
      <selection activeCell="AB40" sqref="AB40:AB43"/>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6" ht="20.100000000000001" customHeight="1" thickBot="1" x14ac:dyDescent="0.6">
      <c r="B1" s="4"/>
      <c r="C1" s="199"/>
      <c r="D1" s="199"/>
      <c r="E1" s="199"/>
      <c r="F1" s="199"/>
      <c r="G1" s="199"/>
      <c r="H1" s="199"/>
      <c r="I1" s="199"/>
      <c r="J1" s="199"/>
      <c r="K1" s="199"/>
      <c r="L1" s="199"/>
      <c r="M1" s="199"/>
      <c r="N1" s="199"/>
      <c r="O1" s="199"/>
      <c r="P1" s="199"/>
      <c r="Q1" s="199"/>
      <c r="R1" s="5"/>
      <c r="S1" s="5"/>
      <c r="T1" s="5"/>
      <c r="U1" s="199"/>
      <c r="V1" s="199"/>
      <c r="W1" s="199"/>
      <c r="X1" s="199"/>
      <c r="Y1" s="199"/>
      <c r="Z1" s="199"/>
      <c r="AA1" s="6"/>
      <c r="AB1" s="200">
        <f>日付なし!C2</f>
        <v>0</v>
      </c>
      <c r="AC1" s="200"/>
      <c r="AD1" s="200"/>
      <c r="AE1" s="131"/>
      <c r="AF1" s="124"/>
    </row>
    <row r="2" spans="2:36" ht="27" customHeight="1" thickTop="1" thickBot="1" x14ac:dyDescent="0.65">
      <c r="B2" s="7"/>
      <c r="C2" s="201"/>
      <c r="D2" s="202"/>
      <c r="E2" s="203"/>
      <c r="F2" s="202"/>
      <c r="G2" s="202"/>
      <c r="H2" s="202"/>
      <c r="I2" s="201"/>
      <c r="J2" s="202"/>
      <c r="K2" s="203"/>
      <c r="L2" s="201"/>
      <c r="M2" s="202"/>
      <c r="N2" s="203"/>
      <c r="O2" s="201"/>
      <c r="P2" s="202"/>
      <c r="Q2" s="204"/>
      <c r="R2" s="109"/>
      <c r="S2" s="110"/>
      <c r="T2" s="7"/>
      <c r="U2" s="205"/>
      <c r="V2" s="206"/>
      <c r="W2" s="207"/>
      <c r="X2" s="208"/>
      <c r="Y2" s="208"/>
      <c r="Z2" s="209"/>
      <c r="AA2" s="8"/>
      <c r="AB2" s="31" t="s">
        <v>4</v>
      </c>
      <c r="AC2" s="32" t="s">
        <v>0</v>
      </c>
      <c r="AD2" s="210" t="s">
        <v>1</v>
      </c>
      <c r="AE2" s="211"/>
      <c r="AF2" s="212"/>
    </row>
    <row r="3" spans="2:36" ht="19.95" customHeight="1" thickTop="1" x14ac:dyDescent="0.5">
      <c r="B3" s="229"/>
      <c r="C3" s="232" t="str">
        <f>IFERROR(VLOOKUP($C$2,年計!$A$6:$C$371,2,FALSE),"")</f>
        <v/>
      </c>
      <c r="D3" s="233"/>
      <c r="E3" s="234"/>
      <c r="F3" s="232" t="str">
        <f>IFERROR(VLOOKUP($F$2,年計!$A$6:$C$371,2,FALSE),"")</f>
        <v/>
      </c>
      <c r="G3" s="233"/>
      <c r="H3" s="234"/>
      <c r="I3" s="232" t="str">
        <f>IFERROR(VLOOKUP($I$2,年計!$A$6:$C$371,2,FALSE),"")</f>
        <v/>
      </c>
      <c r="J3" s="233"/>
      <c r="K3" s="234"/>
      <c r="L3" s="232" t="str">
        <f>IFERROR(VLOOKUP($L$2,年計!$A$6:$C$371,2,FALSE),"")</f>
        <v/>
      </c>
      <c r="M3" s="233"/>
      <c r="N3" s="234"/>
      <c r="O3" s="232" t="str">
        <f>IFERROR(VLOOKUP($O$2,年計!$A$6:$C$371,2,FALSE),"")</f>
        <v/>
      </c>
      <c r="P3" s="233"/>
      <c r="Q3" s="235"/>
      <c r="R3" s="28"/>
      <c r="S3" s="9"/>
      <c r="T3" s="229"/>
      <c r="U3" s="232" t="str">
        <f>IFERROR(VLOOKUP($U$2,年計!$A$6:$C$371,2,FALSE),"")</f>
        <v/>
      </c>
      <c r="V3" s="233"/>
      <c r="W3" s="234"/>
      <c r="X3" s="232" t="str">
        <f>IFERROR(VLOOKUP($X$2,年計!$A$6:$C$371,2,FALSE),"")</f>
        <v/>
      </c>
      <c r="Y3" s="233"/>
      <c r="Z3" s="235"/>
      <c r="AA3" s="10"/>
      <c r="AB3" s="162"/>
      <c r="AC3" s="121"/>
      <c r="AD3" s="11"/>
      <c r="AE3" s="11"/>
      <c r="AF3" s="12"/>
    </row>
    <row r="4" spans="2:36" ht="19.95" customHeight="1" x14ac:dyDescent="0.5">
      <c r="B4" s="230"/>
      <c r="C4" s="217" t="str">
        <f>IFERROR(VLOOKUP($C$2,年計!$A$6:$C$371,3,FALSE),"")</f>
        <v/>
      </c>
      <c r="D4" s="218"/>
      <c r="E4" s="236"/>
      <c r="F4" s="217" t="str">
        <f>IFERROR(VLOOKUP($F$2,年計!$A$6:$C$371,3,FALSE),"")</f>
        <v/>
      </c>
      <c r="G4" s="218"/>
      <c r="H4" s="236"/>
      <c r="I4" s="217" t="str">
        <f>IFERROR(VLOOKUP($I$2,年計!$A$6:$C$371,3,FALSE),"")</f>
        <v/>
      </c>
      <c r="J4" s="218"/>
      <c r="K4" s="236"/>
      <c r="L4" s="217" t="str">
        <f>IFERROR(VLOOKUP($L$2,年計!$A$6:$C$371,3,FALSE),"")</f>
        <v/>
      </c>
      <c r="M4" s="218"/>
      <c r="N4" s="236"/>
      <c r="O4" s="217" t="str">
        <f>IFERROR(VLOOKUP($O$2,年計!$A$6:$C$371,3,FALSE),"")</f>
        <v/>
      </c>
      <c r="P4" s="218"/>
      <c r="Q4" s="219"/>
      <c r="R4" s="28"/>
      <c r="S4" s="9"/>
      <c r="T4" s="230"/>
      <c r="U4" s="217" t="str">
        <f>IFERROR(VLOOKUP($U$2,年計!$A$6:$C$371,3,FALSE),"")</f>
        <v/>
      </c>
      <c r="V4" s="218"/>
      <c r="W4" s="236"/>
      <c r="X4" s="217" t="str">
        <f>IFERROR(VLOOKUP($X$2,年計!$A$6:$C$371,3,FALSE),"")</f>
        <v/>
      </c>
      <c r="Y4" s="218"/>
      <c r="Z4" s="219"/>
      <c r="AA4" s="10"/>
      <c r="AB4" s="163"/>
      <c r="AC4" s="122"/>
      <c r="AD4" s="13"/>
      <c r="AE4" s="13"/>
      <c r="AF4" s="14"/>
    </row>
    <row r="5" spans="2:36"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6"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6" ht="19.95" customHeight="1" thickTop="1" x14ac:dyDescent="0.5">
      <c r="B7" s="17"/>
      <c r="C7" s="72"/>
      <c r="D7" s="73"/>
      <c r="E7" s="74"/>
      <c r="F7" s="223"/>
      <c r="G7" s="223"/>
      <c r="H7" s="223"/>
      <c r="I7" s="224"/>
      <c r="J7" s="223"/>
      <c r="K7" s="225"/>
      <c r="L7" s="224"/>
      <c r="M7" s="223"/>
      <c r="N7" s="225"/>
      <c r="O7" s="73"/>
      <c r="P7" s="73"/>
      <c r="Q7" s="75"/>
      <c r="R7" s="29"/>
      <c r="S7" s="9"/>
      <c r="T7" s="17"/>
      <c r="U7" s="72"/>
      <c r="V7" s="73"/>
      <c r="W7" s="74"/>
      <c r="X7" s="73"/>
      <c r="Y7" s="73"/>
      <c r="Z7" s="75"/>
      <c r="AA7" s="29"/>
      <c r="AB7" s="164"/>
      <c r="AC7" s="123"/>
      <c r="AD7" s="15"/>
      <c r="AE7" s="15"/>
      <c r="AF7" s="16"/>
    </row>
    <row r="8" spans="2:36"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6"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6" ht="19.95" customHeight="1" x14ac:dyDescent="0.5">
      <c r="B10" s="226">
        <v>1</v>
      </c>
      <c r="C10" s="227"/>
      <c r="D10" s="228"/>
      <c r="E10" s="83"/>
      <c r="F10" s="228"/>
      <c r="G10" s="228"/>
      <c r="H10" s="23"/>
      <c r="I10" s="227"/>
      <c r="J10" s="228"/>
      <c r="K10" s="83"/>
      <c r="L10" s="227"/>
      <c r="M10" s="228"/>
      <c r="N10" s="83"/>
      <c r="O10" s="228"/>
      <c r="P10" s="228"/>
      <c r="Q10" s="84"/>
      <c r="R10" s="23"/>
      <c r="S10" s="9"/>
      <c r="T10" s="18"/>
      <c r="U10" s="76"/>
      <c r="V10" s="9"/>
      <c r="W10" s="77"/>
      <c r="X10" s="9"/>
      <c r="Y10" s="9"/>
      <c r="Z10" s="78"/>
      <c r="AA10" s="23"/>
      <c r="AB10" s="39"/>
      <c r="AC10" s="40"/>
      <c r="AD10" s="41"/>
      <c r="AE10" s="41"/>
      <c r="AF10" s="42"/>
    </row>
    <row r="11" spans="2:36" ht="19.95" customHeight="1" x14ac:dyDescent="0.5">
      <c r="B11" s="226"/>
      <c r="C11" s="213"/>
      <c r="D11" s="214"/>
      <c r="E11" s="215"/>
      <c r="F11" s="214"/>
      <c r="G11" s="214"/>
      <c r="H11" s="214"/>
      <c r="I11" s="213"/>
      <c r="J11" s="214"/>
      <c r="K11" s="215"/>
      <c r="L11" s="213"/>
      <c r="M11" s="214"/>
      <c r="N11" s="215"/>
      <c r="O11" s="214"/>
      <c r="P11" s="214"/>
      <c r="Q11" s="216"/>
      <c r="R11" s="21"/>
      <c r="S11" s="9"/>
      <c r="T11" s="20"/>
      <c r="U11" s="79"/>
      <c r="V11" s="80"/>
      <c r="W11" s="81"/>
      <c r="X11" s="80"/>
      <c r="Y11" s="80"/>
      <c r="Z11" s="82"/>
      <c r="AA11" s="21"/>
      <c r="AB11" s="39"/>
      <c r="AC11" s="40"/>
      <c r="AD11" s="41"/>
      <c r="AE11" s="41"/>
      <c r="AF11" s="42"/>
      <c r="AJ11" s="111"/>
    </row>
    <row r="12" spans="2:36" ht="19.95" customHeight="1" x14ac:dyDescent="0.5">
      <c r="B12" s="226"/>
      <c r="C12" s="213"/>
      <c r="D12" s="214"/>
      <c r="E12" s="215"/>
      <c r="F12" s="214"/>
      <c r="G12" s="214"/>
      <c r="H12" s="214"/>
      <c r="I12" s="213"/>
      <c r="J12" s="214"/>
      <c r="K12" s="215"/>
      <c r="L12" s="213"/>
      <c r="M12" s="214"/>
      <c r="N12" s="215"/>
      <c r="O12" s="214"/>
      <c r="P12" s="214"/>
      <c r="Q12" s="216"/>
      <c r="R12" s="21"/>
      <c r="S12" s="9"/>
      <c r="T12" s="18"/>
      <c r="U12" s="76"/>
      <c r="V12" s="9"/>
      <c r="W12" s="77"/>
      <c r="X12" s="9"/>
      <c r="Y12" s="9"/>
      <c r="Z12" s="78"/>
      <c r="AA12" s="21"/>
      <c r="AB12" s="39"/>
      <c r="AC12" s="40"/>
      <c r="AD12" s="41"/>
      <c r="AE12" s="41"/>
      <c r="AF12" s="42"/>
    </row>
    <row r="13" spans="2:36" ht="19.95" customHeight="1" x14ac:dyDescent="0.5">
      <c r="B13" s="27"/>
      <c r="C13" s="85"/>
      <c r="D13" s="86"/>
      <c r="E13" s="87"/>
      <c r="F13" s="86"/>
      <c r="G13" s="86"/>
      <c r="H13" s="86"/>
      <c r="I13" s="85"/>
      <c r="J13" s="86"/>
      <c r="K13" s="87"/>
      <c r="L13" s="85"/>
      <c r="M13" s="86"/>
      <c r="N13" s="87"/>
      <c r="O13" s="86"/>
      <c r="P13" s="86"/>
      <c r="Q13" s="88"/>
      <c r="R13" s="21"/>
      <c r="S13" s="9"/>
      <c r="T13" s="20"/>
      <c r="U13" s="79"/>
      <c r="V13" s="80"/>
      <c r="W13" s="81"/>
      <c r="X13" s="80"/>
      <c r="Y13" s="80"/>
      <c r="Z13" s="82"/>
      <c r="AA13" s="21"/>
      <c r="AB13" s="39"/>
      <c r="AC13" s="40"/>
      <c r="AD13" s="41"/>
      <c r="AE13" s="41"/>
      <c r="AF13" s="42"/>
    </row>
    <row r="14" spans="2:36" ht="19.95" customHeight="1" x14ac:dyDescent="0.5">
      <c r="B14" s="226">
        <v>2</v>
      </c>
      <c r="C14" s="227"/>
      <c r="D14" s="228"/>
      <c r="E14" s="83"/>
      <c r="F14" s="228"/>
      <c r="G14" s="228"/>
      <c r="H14" s="23"/>
      <c r="I14" s="227"/>
      <c r="J14" s="228"/>
      <c r="K14" s="83"/>
      <c r="L14" s="227"/>
      <c r="M14" s="228"/>
      <c r="N14" s="83"/>
      <c r="O14" s="228"/>
      <c r="P14" s="228"/>
      <c r="Q14" s="84"/>
      <c r="R14" s="23"/>
      <c r="S14" s="9"/>
      <c r="T14" s="18">
        <v>6</v>
      </c>
      <c r="U14" s="76"/>
      <c r="V14" s="9"/>
      <c r="W14" s="77"/>
      <c r="X14" s="9"/>
      <c r="Y14" s="9"/>
      <c r="Z14" s="78"/>
      <c r="AA14" s="23"/>
      <c r="AB14" s="39"/>
      <c r="AC14" s="40"/>
      <c r="AD14" s="41"/>
      <c r="AE14" s="41"/>
      <c r="AF14" s="42"/>
    </row>
    <row r="15" spans="2:36" ht="19.95" customHeight="1" x14ac:dyDescent="0.5">
      <c r="B15" s="226"/>
      <c r="C15" s="213"/>
      <c r="D15" s="214"/>
      <c r="E15" s="215"/>
      <c r="F15" s="214"/>
      <c r="G15" s="214"/>
      <c r="H15" s="214"/>
      <c r="I15" s="213"/>
      <c r="J15" s="214"/>
      <c r="K15" s="215"/>
      <c r="L15" s="213"/>
      <c r="M15" s="214"/>
      <c r="N15" s="215"/>
      <c r="O15" s="214"/>
      <c r="P15" s="214"/>
      <c r="Q15" s="216"/>
      <c r="R15" s="21"/>
      <c r="S15" s="9"/>
      <c r="T15" s="20"/>
      <c r="U15" s="79"/>
      <c r="V15" s="80"/>
      <c r="W15" s="81"/>
      <c r="X15" s="80"/>
      <c r="Y15" s="80"/>
      <c r="Z15" s="82"/>
      <c r="AA15" s="21"/>
      <c r="AB15" s="43"/>
      <c r="AC15" s="44"/>
      <c r="AD15" s="45"/>
      <c r="AE15" s="45"/>
      <c r="AF15" s="46"/>
    </row>
    <row r="16" spans="2:36" ht="19.95" customHeight="1" x14ac:dyDescent="0.5">
      <c r="B16" s="226"/>
      <c r="C16" s="213"/>
      <c r="D16" s="214"/>
      <c r="E16" s="215"/>
      <c r="F16" s="214"/>
      <c r="G16" s="214"/>
      <c r="H16" s="214"/>
      <c r="I16" s="213"/>
      <c r="J16" s="214"/>
      <c r="K16" s="215"/>
      <c r="L16" s="213"/>
      <c r="M16" s="214"/>
      <c r="N16" s="215"/>
      <c r="O16" s="214"/>
      <c r="P16" s="214"/>
      <c r="Q16" s="216"/>
      <c r="R16" s="21"/>
      <c r="S16" s="9"/>
      <c r="T16" s="18">
        <v>7</v>
      </c>
      <c r="U16" s="76"/>
      <c r="V16" s="9"/>
      <c r="W16" s="77"/>
      <c r="X16" s="9"/>
      <c r="Y16" s="9"/>
      <c r="Z16" s="78"/>
      <c r="AA16" s="21"/>
      <c r="AB16" s="34"/>
      <c r="AC16" s="33"/>
      <c r="AD16" s="8"/>
      <c r="AE16" s="8"/>
      <c r="AF16" s="35"/>
    </row>
    <row r="17" spans="2:32" ht="19.95" customHeight="1" x14ac:dyDescent="0.5">
      <c r="B17" s="27"/>
      <c r="C17" s="85"/>
      <c r="D17" s="86"/>
      <c r="E17" s="87"/>
      <c r="F17" s="86"/>
      <c r="G17" s="86"/>
      <c r="H17" s="86"/>
      <c r="I17" s="85"/>
      <c r="J17" s="86"/>
      <c r="K17" s="87"/>
      <c r="L17" s="85"/>
      <c r="M17" s="86"/>
      <c r="N17" s="87"/>
      <c r="O17" s="86"/>
      <c r="P17" s="86"/>
      <c r="Q17" s="88"/>
      <c r="R17" s="21"/>
      <c r="S17" s="9"/>
      <c r="T17" s="20"/>
      <c r="U17" s="79"/>
      <c r="V17" s="80"/>
      <c r="W17" s="81"/>
      <c r="X17" s="80"/>
      <c r="Y17" s="80"/>
      <c r="Z17" s="82"/>
      <c r="AA17" s="21"/>
      <c r="AB17" s="39"/>
      <c r="AC17" s="40"/>
      <c r="AD17" s="41"/>
      <c r="AE17" s="41"/>
      <c r="AF17" s="42"/>
    </row>
    <row r="18" spans="2:32" ht="19.95" customHeight="1" x14ac:dyDescent="0.5">
      <c r="B18" s="226">
        <v>3</v>
      </c>
      <c r="C18" s="227"/>
      <c r="D18" s="228"/>
      <c r="E18" s="83"/>
      <c r="F18" s="228"/>
      <c r="G18" s="228"/>
      <c r="H18" s="23"/>
      <c r="I18" s="227"/>
      <c r="J18" s="228"/>
      <c r="K18" s="83"/>
      <c r="L18" s="227"/>
      <c r="M18" s="228"/>
      <c r="N18" s="83"/>
      <c r="O18" s="228"/>
      <c r="P18" s="228"/>
      <c r="Q18" s="89"/>
      <c r="R18" s="30"/>
      <c r="S18" s="9"/>
      <c r="T18" s="18">
        <v>8</v>
      </c>
      <c r="U18" s="76"/>
      <c r="V18" s="9"/>
      <c r="W18" s="77"/>
      <c r="X18" s="9"/>
      <c r="Y18" s="9"/>
      <c r="Z18" s="78"/>
      <c r="AA18" s="23"/>
      <c r="AB18" s="39"/>
      <c r="AC18" s="40"/>
      <c r="AD18" s="41"/>
      <c r="AE18" s="41"/>
      <c r="AF18" s="42"/>
    </row>
    <row r="19" spans="2:32" ht="19.95" customHeight="1" x14ac:dyDescent="0.5">
      <c r="B19" s="226"/>
      <c r="C19" s="213"/>
      <c r="D19" s="214"/>
      <c r="E19" s="215"/>
      <c r="F19" s="214"/>
      <c r="G19" s="214"/>
      <c r="H19" s="214"/>
      <c r="I19" s="213"/>
      <c r="J19" s="214"/>
      <c r="K19" s="215"/>
      <c r="L19" s="213"/>
      <c r="M19" s="214"/>
      <c r="N19" s="215"/>
      <c r="O19" s="214"/>
      <c r="P19" s="214"/>
      <c r="Q19" s="216"/>
      <c r="R19" s="21"/>
      <c r="S19" s="9"/>
      <c r="T19" s="20"/>
      <c r="U19" s="79"/>
      <c r="V19" s="80"/>
      <c r="W19" s="81"/>
      <c r="X19" s="80"/>
      <c r="Y19" s="80"/>
      <c r="Z19" s="82"/>
      <c r="AA19" s="21"/>
      <c r="AB19" s="39"/>
      <c r="AC19" s="40"/>
      <c r="AD19" s="41"/>
      <c r="AE19" s="41"/>
      <c r="AF19" s="42"/>
    </row>
    <row r="20" spans="2:32" ht="19.95" customHeight="1" x14ac:dyDescent="0.5">
      <c r="B20" s="226"/>
      <c r="C20" s="213"/>
      <c r="D20" s="214"/>
      <c r="E20" s="215"/>
      <c r="F20" s="214"/>
      <c r="G20" s="214"/>
      <c r="H20" s="214"/>
      <c r="I20" s="213"/>
      <c r="J20" s="214"/>
      <c r="K20" s="215"/>
      <c r="L20" s="213"/>
      <c r="M20" s="214"/>
      <c r="N20" s="215"/>
      <c r="O20" s="214"/>
      <c r="P20" s="214"/>
      <c r="Q20" s="216"/>
      <c r="R20" s="21"/>
      <c r="S20" s="9"/>
      <c r="T20" s="18">
        <v>9</v>
      </c>
      <c r="U20" s="76"/>
      <c r="V20" s="9"/>
      <c r="W20" s="77"/>
      <c r="X20" s="9"/>
      <c r="Y20" s="9"/>
      <c r="Z20" s="78"/>
      <c r="AA20" s="21"/>
      <c r="AB20" s="39"/>
      <c r="AC20" s="40"/>
      <c r="AD20" s="41"/>
      <c r="AE20" s="41"/>
      <c r="AF20" s="42"/>
    </row>
    <row r="21" spans="2:32" ht="19.95" customHeight="1" x14ac:dyDescent="0.5">
      <c r="B21" s="27"/>
      <c r="C21" s="85"/>
      <c r="D21" s="86"/>
      <c r="E21" s="87"/>
      <c r="F21" s="86"/>
      <c r="G21" s="86"/>
      <c r="H21" s="86"/>
      <c r="I21" s="85"/>
      <c r="J21" s="86"/>
      <c r="K21" s="87"/>
      <c r="L21" s="85"/>
      <c r="M21" s="86"/>
      <c r="N21" s="87"/>
      <c r="O21" s="86"/>
      <c r="P21" s="86"/>
      <c r="Q21" s="88"/>
      <c r="R21" s="21"/>
      <c r="S21" s="9"/>
      <c r="T21" s="20"/>
      <c r="U21" s="79"/>
      <c r="V21" s="80"/>
      <c r="W21" s="81"/>
      <c r="X21" s="80"/>
      <c r="Y21" s="80"/>
      <c r="Z21" s="82"/>
      <c r="AA21" s="21"/>
      <c r="AB21" s="39"/>
      <c r="AC21" s="40"/>
      <c r="AD21" s="41"/>
      <c r="AE21" s="41"/>
      <c r="AF21" s="42"/>
    </row>
    <row r="22" spans="2:32" ht="19.95" customHeight="1" x14ac:dyDescent="0.5">
      <c r="B22" s="226">
        <v>4</v>
      </c>
      <c r="C22" s="227"/>
      <c r="D22" s="228"/>
      <c r="E22" s="83"/>
      <c r="F22" s="228"/>
      <c r="G22" s="228"/>
      <c r="H22" s="23"/>
      <c r="I22" s="227"/>
      <c r="J22" s="228"/>
      <c r="K22" s="83"/>
      <c r="L22" s="227"/>
      <c r="M22" s="228"/>
      <c r="N22" s="83"/>
      <c r="O22" s="228"/>
      <c r="P22" s="228"/>
      <c r="Q22" s="84"/>
      <c r="R22" s="23"/>
      <c r="S22" s="9"/>
      <c r="T22" s="18">
        <v>10</v>
      </c>
      <c r="U22" s="76"/>
      <c r="V22" s="9"/>
      <c r="W22" s="77"/>
      <c r="X22" s="9"/>
      <c r="Y22" s="9"/>
      <c r="Z22" s="78"/>
      <c r="AA22" s="23"/>
      <c r="AB22" s="39"/>
      <c r="AC22" s="40"/>
      <c r="AD22" s="41"/>
      <c r="AE22" s="41"/>
      <c r="AF22" s="42"/>
    </row>
    <row r="23" spans="2:32" ht="19.95" customHeight="1" x14ac:dyDescent="0.5">
      <c r="B23" s="226"/>
      <c r="C23" s="213"/>
      <c r="D23" s="214"/>
      <c r="E23" s="215"/>
      <c r="F23" s="214"/>
      <c r="G23" s="214"/>
      <c r="H23" s="214"/>
      <c r="I23" s="213"/>
      <c r="J23" s="214"/>
      <c r="K23" s="215"/>
      <c r="L23" s="213"/>
      <c r="M23" s="214"/>
      <c r="N23" s="215"/>
      <c r="O23" s="214"/>
      <c r="P23" s="214"/>
      <c r="Q23" s="216"/>
      <c r="R23" s="21"/>
      <c r="S23" s="9"/>
      <c r="T23" s="20"/>
      <c r="U23" s="79"/>
      <c r="V23" s="80"/>
      <c r="W23" s="81"/>
      <c r="X23" s="80"/>
      <c r="Y23" s="80"/>
      <c r="Z23" s="82"/>
      <c r="AA23" s="21"/>
      <c r="AB23" s="36"/>
      <c r="AC23" s="48"/>
      <c r="AD23" s="37"/>
      <c r="AE23" s="37"/>
      <c r="AF23" s="38"/>
    </row>
    <row r="24" spans="2:32" ht="19.95" customHeight="1" x14ac:dyDescent="0.5">
      <c r="B24" s="226"/>
      <c r="C24" s="213"/>
      <c r="D24" s="214"/>
      <c r="E24" s="215"/>
      <c r="F24" s="214"/>
      <c r="G24" s="214"/>
      <c r="H24" s="214"/>
      <c r="I24" s="213"/>
      <c r="J24" s="214"/>
      <c r="K24" s="215"/>
      <c r="L24" s="213"/>
      <c r="M24" s="214"/>
      <c r="N24" s="215"/>
      <c r="O24" s="214"/>
      <c r="P24" s="214"/>
      <c r="Q24" s="216"/>
      <c r="R24" s="21"/>
      <c r="S24" s="9"/>
      <c r="T24" s="18">
        <v>11</v>
      </c>
      <c r="U24" s="76"/>
      <c r="V24" s="9"/>
      <c r="W24" s="77"/>
      <c r="X24" s="9"/>
      <c r="Y24" s="9"/>
      <c r="Z24" s="78"/>
      <c r="AA24" s="21"/>
      <c r="AB24" s="34"/>
      <c r="AC24" s="33"/>
      <c r="AD24" s="8"/>
      <c r="AE24" s="8"/>
      <c r="AF24" s="35"/>
    </row>
    <row r="25" spans="2:32" ht="19.95" customHeight="1" x14ac:dyDescent="0.5">
      <c r="B25" s="27" t="s">
        <v>2</v>
      </c>
      <c r="C25" s="85"/>
      <c r="D25" s="86"/>
      <c r="E25" s="87"/>
      <c r="F25" s="86"/>
      <c r="G25" s="86"/>
      <c r="H25" s="86"/>
      <c r="I25" s="85"/>
      <c r="J25" s="86"/>
      <c r="K25" s="87"/>
      <c r="L25" s="85"/>
      <c r="M25" s="86"/>
      <c r="N25" s="87"/>
      <c r="O25" s="86"/>
      <c r="P25" s="86"/>
      <c r="Q25" s="88"/>
      <c r="R25" s="21"/>
      <c r="S25" s="9"/>
      <c r="T25" s="20"/>
      <c r="U25" s="79"/>
      <c r="V25" s="80"/>
      <c r="W25" s="81"/>
      <c r="X25" s="80"/>
      <c r="Y25" s="80"/>
      <c r="Z25" s="82"/>
      <c r="AA25" s="21"/>
      <c r="AB25" s="39"/>
      <c r="AC25" s="40"/>
      <c r="AD25" s="41"/>
      <c r="AE25" s="41"/>
      <c r="AF25" s="42"/>
    </row>
    <row r="26" spans="2:32" ht="19.95" customHeight="1" x14ac:dyDescent="0.5">
      <c r="B26" s="226">
        <v>5</v>
      </c>
      <c r="C26" s="227"/>
      <c r="D26" s="228"/>
      <c r="E26" s="83"/>
      <c r="F26" s="228"/>
      <c r="G26" s="228"/>
      <c r="H26" s="23"/>
      <c r="I26" s="227"/>
      <c r="J26" s="228"/>
      <c r="K26" s="83"/>
      <c r="L26" s="227"/>
      <c r="M26" s="228"/>
      <c r="N26" s="83"/>
      <c r="O26" s="228"/>
      <c r="P26" s="228"/>
      <c r="Q26" s="84"/>
      <c r="R26" s="23"/>
      <c r="S26" s="9"/>
      <c r="T26" s="18">
        <v>12</v>
      </c>
      <c r="U26" s="76"/>
      <c r="V26" s="9"/>
      <c r="W26" s="77"/>
      <c r="X26" s="9"/>
      <c r="Y26" s="9"/>
      <c r="Z26" s="78"/>
      <c r="AA26" s="23"/>
      <c r="AB26" s="39"/>
      <c r="AC26" s="40"/>
      <c r="AD26" s="41"/>
      <c r="AE26" s="41"/>
      <c r="AF26" s="42"/>
    </row>
    <row r="27" spans="2:32" ht="19.95" customHeight="1" x14ac:dyDescent="0.5">
      <c r="B27" s="226"/>
      <c r="C27" s="213"/>
      <c r="D27" s="214"/>
      <c r="E27" s="215"/>
      <c r="F27" s="214"/>
      <c r="G27" s="214"/>
      <c r="H27" s="214"/>
      <c r="I27" s="213"/>
      <c r="J27" s="214"/>
      <c r="K27" s="215"/>
      <c r="L27" s="213"/>
      <c r="M27" s="214"/>
      <c r="N27" s="215"/>
      <c r="O27" s="214"/>
      <c r="P27" s="214"/>
      <c r="Q27" s="216"/>
      <c r="R27" s="21"/>
      <c r="S27" s="9"/>
      <c r="T27" s="20"/>
      <c r="U27" s="79"/>
      <c r="V27" s="80"/>
      <c r="W27" s="81"/>
      <c r="X27" s="80"/>
      <c r="Y27" s="80"/>
      <c r="Z27" s="82"/>
      <c r="AA27" s="21"/>
      <c r="AB27" s="39"/>
      <c r="AC27" s="40"/>
      <c r="AD27" s="41"/>
      <c r="AE27" s="41"/>
      <c r="AF27" s="42"/>
    </row>
    <row r="28" spans="2:32" ht="19.95" customHeight="1" x14ac:dyDescent="0.5">
      <c r="B28" s="226"/>
      <c r="C28" s="213"/>
      <c r="D28" s="214"/>
      <c r="E28" s="215"/>
      <c r="F28" s="214"/>
      <c r="G28" s="214"/>
      <c r="H28" s="214"/>
      <c r="I28" s="213"/>
      <c r="J28" s="214"/>
      <c r="K28" s="215"/>
      <c r="L28" s="213"/>
      <c r="M28" s="214"/>
      <c r="N28" s="215"/>
      <c r="O28" s="214"/>
      <c r="P28" s="214"/>
      <c r="Q28" s="216"/>
      <c r="R28" s="21"/>
      <c r="S28" s="9"/>
      <c r="T28" s="18">
        <v>13</v>
      </c>
      <c r="U28" s="76"/>
      <c r="V28" s="9"/>
      <c r="W28" s="77"/>
      <c r="X28" s="9"/>
      <c r="Y28" s="9"/>
      <c r="Z28" s="78"/>
      <c r="AA28" s="21"/>
      <c r="AB28" s="39"/>
      <c r="AC28" s="40"/>
      <c r="AD28" s="41"/>
      <c r="AE28" s="41"/>
      <c r="AF28" s="42"/>
    </row>
    <row r="29" spans="2:32" ht="19.95" customHeight="1" x14ac:dyDescent="0.5">
      <c r="B29" s="27"/>
      <c r="C29" s="85"/>
      <c r="D29" s="86"/>
      <c r="E29" s="87"/>
      <c r="F29" s="86"/>
      <c r="G29" s="86"/>
      <c r="H29" s="86"/>
      <c r="I29" s="85"/>
      <c r="J29" s="86"/>
      <c r="K29" s="87"/>
      <c r="L29" s="85"/>
      <c r="M29" s="86"/>
      <c r="N29" s="87"/>
      <c r="O29" s="86"/>
      <c r="P29" s="86"/>
      <c r="Q29" s="88"/>
      <c r="R29" s="21"/>
      <c r="S29" s="9"/>
      <c r="T29" s="20"/>
      <c r="U29" s="79"/>
      <c r="V29" s="80"/>
      <c r="W29" s="81"/>
      <c r="X29" s="80"/>
      <c r="Y29" s="80"/>
      <c r="Z29" s="82"/>
      <c r="AA29" s="21"/>
      <c r="AB29" s="39"/>
      <c r="AC29" s="40"/>
      <c r="AD29" s="41"/>
      <c r="AE29" s="41"/>
      <c r="AF29" s="42"/>
    </row>
    <row r="30" spans="2:32" ht="19.95" customHeight="1" x14ac:dyDescent="0.5">
      <c r="B30" s="226">
        <v>6</v>
      </c>
      <c r="C30" s="227"/>
      <c r="D30" s="228"/>
      <c r="E30" s="83"/>
      <c r="F30" s="228"/>
      <c r="G30" s="228"/>
      <c r="H30" s="23"/>
      <c r="I30" s="227"/>
      <c r="J30" s="228"/>
      <c r="K30" s="83"/>
      <c r="L30" s="227"/>
      <c r="M30" s="228"/>
      <c r="N30" s="83"/>
      <c r="O30" s="228"/>
      <c r="P30" s="228"/>
      <c r="Q30" s="84"/>
      <c r="R30" s="23"/>
      <c r="S30" s="9"/>
      <c r="T30" s="18">
        <v>14</v>
      </c>
      <c r="U30" s="76"/>
      <c r="V30" s="9"/>
      <c r="W30" s="77"/>
      <c r="X30" s="9"/>
      <c r="Y30" s="9"/>
      <c r="Z30" s="78"/>
      <c r="AA30" s="23"/>
      <c r="AB30" s="39"/>
      <c r="AC30" s="40"/>
      <c r="AD30" s="41"/>
      <c r="AE30" s="41"/>
      <c r="AF30" s="42"/>
    </row>
    <row r="31" spans="2:32" ht="19.95" customHeight="1" x14ac:dyDescent="0.5">
      <c r="B31" s="226"/>
      <c r="C31" s="213"/>
      <c r="D31" s="214"/>
      <c r="E31" s="215"/>
      <c r="F31" s="214"/>
      <c r="G31" s="214"/>
      <c r="H31" s="214"/>
      <c r="I31" s="213"/>
      <c r="J31" s="214"/>
      <c r="K31" s="215"/>
      <c r="L31" s="213"/>
      <c r="M31" s="214"/>
      <c r="N31" s="215"/>
      <c r="O31" s="214"/>
      <c r="P31" s="214"/>
      <c r="Q31" s="216"/>
      <c r="R31" s="21"/>
      <c r="S31" s="9"/>
      <c r="T31" s="20"/>
      <c r="U31" s="79"/>
      <c r="V31" s="80"/>
      <c r="W31" s="81"/>
      <c r="X31" s="80"/>
      <c r="Y31" s="80"/>
      <c r="Z31" s="82"/>
      <c r="AA31" s="21"/>
      <c r="AB31" s="36"/>
      <c r="AC31" s="48"/>
      <c r="AD31" s="37"/>
      <c r="AE31" s="37"/>
      <c r="AF31" s="38"/>
    </row>
    <row r="32" spans="2:32" ht="19.95" customHeight="1" x14ac:dyDescent="0.5">
      <c r="B32" s="226"/>
      <c r="C32" s="213"/>
      <c r="D32" s="214"/>
      <c r="E32" s="215"/>
      <c r="F32" s="214"/>
      <c r="G32" s="214"/>
      <c r="H32" s="214"/>
      <c r="I32" s="213"/>
      <c r="J32" s="214"/>
      <c r="K32" s="215"/>
      <c r="L32" s="213"/>
      <c r="M32" s="214"/>
      <c r="N32" s="215"/>
      <c r="O32" s="214"/>
      <c r="P32" s="214"/>
      <c r="Q32" s="216"/>
      <c r="R32" s="21"/>
      <c r="S32" s="9"/>
      <c r="T32" s="18">
        <v>15</v>
      </c>
      <c r="U32" s="76"/>
      <c r="V32" s="9"/>
      <c r="W32" s="77"/>
      <c r="X32" s="9"/>
      <c r="Y32" s="9"/>
      <c r="Z32" s="78"/>
      <c r="AA32" s="21"/>
      <c r="AB32" s="34"/>
      <c r="AC32" s="33"/>
      <c r="AD32" s="8"/>
      <c r="AE32" s="8"/>
      <c r="AF32" s="35"/>
    </row>
    <row r="33" spans="2:32" ht="19.95" customHeight="1" x14ac:dyDescent="0.5">
      <c r="B33" s="27" t="s">
        <v>3</v>
      </c>
      <c r="C33" s="85"/>
      <c r="D33" s="86"/>
      <c r="E33" s="87"/>
      <c r="F33" s="86"/>
      <c r="G33" s="86"/>
      <c r="H33" s="86"/>
      <c r="I33" s="85"/>
      <c r="J33" s="86"/>
      <c r="K33" s="87"/>
      <c r="L33" s="85"/>
      <c r="M33" s="86"/>
      <c r="N33" s="87"/>
      <c r="O33" s="86"/>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197"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198"/>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66"/>
      <c r="AC46" s="166"/>
      <c r="AD46" s="166"/>
      <c r="AE46" s="166"/>
      <c r="AF46" s="166"/>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66"/>
      <c r="AC47" s="166"/>
      <c r="AD47" s="166"/>
      <c r="AE47" s="166"/>
      <c r="AF47" s="166"/>
    </row>
  </sheetData>
  <mergeCells count="103">
    <mergeCell ref="C31:E32"/>
    <mergeCell ref="F31:H32"/>
    <mergeCell ref="I31:K32"/>
    <mergeCell ref="L31:N32"/>
    <mergeCell ref="O31:Q32"/>
    <mergeCell ref="F27:H28"/>
    <mergeCell ref="I27:K28"/>
    <mergeCell ref="L27:N28"/>
    <mergeCell ref="O27:Q28"/>
    <mergeCell ref="B22:B24"/>
    <mergeCell ref="C22:D22"/>
    <mergeCell ref="F22:G22"/>
    <mergeCell ref="I22:J22"/>
    <mergeCell ref="L22:M22"/>
    <mergeCell ref="O22:P22"/>
    <mergeCell ref="C23:E24"/>
    <mergeCell ref="F23:H24"/>
    <mergeCell ref="B30:B32"/>
    <mergeCell ref="C30:D30"/>
    <mergeCell ref="F30:G30"/>
    <mergeCell ref="I30:J30"/>
    <mergeCell ref="L30:M30"/>
    <mergeCell ref="O30:P30"/>
    <mergeCell ref="I23:K24"/>
    <mergeCell ref="L23:N24"/>
    <mergeCell ref="O23:Q24"/>
    <mergeCell ref="B26:B28"/>
    <mergeCell ref="C26:D26"/>
    <mergeCell ref="F26:G26"/>
    <mergeCell ref="I26:J26"/>
    <mergeCell ref="L26:M26"/>
    <mergeCell ref="O26:P26"/>
    <mergeCell ref="C27:E28"/>
    <mergeCell ref="O15:Q16"/>
    <mergeCell ref="B18:B20"/>
    <mergeCell ref="C18:D18"/>
    <mergeCell ref="F18:G18"/>
    <mergeCell ref="I18:J18"/>
    <mergeCell ref="L18:M18"/>
    <mergeCell ref="O18:P18"/>
    <mergeCell ref="C19:E20"/>
    <mergeCell ref="F19:H20"/>
    <mergeCell ref="I19:K20"/>
    <mergeCell ref="L19:N20"/>
    <mergeCell ref="O19:Q20"/>
    <mergeCell ref="B14:B16"/>
    <mergeCell ref="C14:D14"/>
    <mergeCell ref="F14:G14"/>
    <mergeCell ref="I14:J14"/>
    <mergeCell ref="L14:M14"/>
    <mergeCell ref="O14:P14"/>
    <mergeCell ref="C15:E16"/>
    <mergeCell ref="F15:H16"/>
    <mergeCell ref="I15:K16"/>
    <mergeCell ref="L15:N16"/>
    <mergeCell ref="B10:B12"/>
    <mergeCell ref="C10:D10"/>
    <mergeCell ref="F10:G10"/>
    <mergeCell ref="I10:J10"/>
    <mergeCell ref="L10:M10"/>
    <mergeCell ref="T3:T6"/>
    <mergeCell ref="U3:W3"/>
    <mergeCell ref="X3:Z3"/>
    <mergeCell ref="C4:E6"/>
    <mergeCell ref="F4:H6"/>
    <mergeCell ref="I4:K6"/>
    <mergeCell ref="L4:N6"/>
    <mergeCell ref="O4:Q6"/>
    <mergeCell ref="U4:W6"/>
    <mergeCell ref="B3:B6"/>
    <mergeCell ref="C3:E3"/>
    <mergeCell ref="F3:H3"/>
    <mergeCell ref="I3:K3"/>
    <mergeCell ref="L3:N3"/>
    <mergeCell ref="O3:Q3"/>
    <mergeCell ref="O10:P10"/>
    <mergeCell ref="C11:E12"/>
    <mergeCell ref="F11:H12"/>
    <mergeCell ref="I11:K12"/>
    <mergeCell ref="AB40:AB43"/>
    <mergeCell ref="AB44:AB45"/>
    <mergeCell ref="X1:Z1"/>
    <mergeCell ref="AB1:AD1"/>
    <mergeCell ref="C2:E2"/>
    <mergeCell ref="F2:H2"/>
    <mergeCell ref="I2:K2"/>
    <mergeCell ref="L2:N2"/>
    <mergeCell ref="O2:Q2"/>
    <mergeCell ref="U2:W2"/>
    <mergeCell ref="X2:Z2"/>
    <mergeCell ref="AD2:AF2"/>
    <mergeCell ref="C1:E1"/>
    <mergeCell ref="F1:H1"/>
    <mergeCell ref="I1:K1"/>
    <mergeCell ref="L1:N1"/>
    <mergeCell ref="O1:Q1"/>
    <mergeCell ref="U1:W1"/>
    <mergeCell ref="L11:N12"/>
    <mergeCell ref="O11:Q12"/>
    <mergeCell ref="X4:Z6"/>
    <mergeCell ref="F7:H7"/>
    <mergeCell ref="I7:K7"/>
    <mergeCell ref="L7:N7"/>
  </mergeCells>
  <phoneticPr fontId="2"/>
  <conditionalFormatting sqref="D14 G14 J14 P14 D18 G18 J18 P18 D22 G22 J22 P22 D26 G26 J26 P26 D30 G30 J30 P30">
    <cfRule type="cellIs" dxfId="176" priority="1" stopIfTrue="1" operator="equal">
      <formula>"１年"</formula>
    </cfRule>
    <cfRule type="cellIs" dxfId="175" priority="2" stopIfTrue="1" operator="equal">
      <formula>"２年"</formula>
    </cfRule>
    <cfRule type="cellIs" dxfId="174" priority="3" stopIfTrue="1" operator="equal">
      <formula>"３年"</formula>
    </cfRule>
  </conditionalFormatting>
  <dataValidations count="2">
    <dataValidation imeMode="off" allowBlank="1" showInputMessage="1" showErrorMessage="1" sqref="Q14:R14 Q18:R18 Q26:R26 Q30:R30 Q10:R10 Q22:R22 K30 N22 E22 K22 H22 H18 N18 E18 K18 N14 E14 H14 K14 K10 N10 E10 H10 K26 H26 N26 E26 H30 E30 N30" xr:uid="{1045E088-854A-461B-94D1-A82C4D9DDDBC}"/>
    <dataValidation imeMode="on" allowBlank="1" showInputMessage="1" showErrorMessage="1" sqref="AA26:AA27 AA14:AA15 AA30:AA31 AA18:AA19 O31 AA22:AA23 U2:U4 X2:X4 F30:G30 AA10:AA11 I30:J30 C7:R7 F31 O3:O4 C10:C11 U7:AA7 C2:C4 R2:R3 D2:Q2 F3:F4 I3:I4 L3:L4 AA2:AA3 F22:G22 L22:L23 C23:E24 I23 F23 O23 I22:J22 O18:P18 I19 F18:G18 I18:J18 L18:L19 C19 F19 O19 C18:D18 C14:C16 D14 F15 D15:E16 O14:P14 I14:J14 L14:L15 I15 O15 F14:G14 I10:I11 F10:F11 C22:D22 O10:O11 L10:L11 O22:P22 L30:L31 C27 I26:J26 O27 F27 I27 L26:L27 F26:G26 C26:D26 O26:P26 C30:D30 O30:P30 I31 C31:E33 AD2 AC3:AD3 AC41:AD41 AC8:AE39 AC40" xr:uid="{99AF4B8E-B2E2-45EC-A0D8-D2BBB278AC96}"/>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B1:AF47"/>
  <sheetViews>
    <sheetView showGridLines="0" showZeros="0" view="pageBreakPreview" zoomScale="145" zoomScaleNormal="40" zoomScaleSheetLayoutView="145" workbookViewId="0">
      <selection activeCell="L9" sqref="L9"/>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46230</v>
      </c>
      <c r="D1" s="199"/>
      <c r="E1" s="199"/>
      <c r="F1" s="199">
        <f>$C$2+1</f>
        <v>46231</v>
      </c>
      <c r="G1" s="199"/>
      <c r="H1" s="199"/>
      <c r="I1" s="199">
        <f>$C$2+2</f>
        <v>46232</v>
      </c>
      <c r="J1" s="199"/>
      <c r="K1" s="199"/>
      <c r="L1" s="199">
        <f>$C$2+3</f>
        <v>46233</v>
      </c>
      <c r="M1" s="199"/>
      <c r="N1" s="199"/>
      <c r="O1" s="199">
        <f>$C$2+4</f>
        <v>46234</v>
      </c>
      <c r="P1" s="199"/>
      <c r="Q1" s="199"/>
      <c r="R1" s="5"/>
      <c r="S1" s="5"/>
      <c r="T1" s="5"/>
      <c r="U1" s="199">
        <f>$C$2+5</f>
        <v>46235</v>
      </c>
      <c r="V1" s="199"/>
      <c r="W1" s="199"/>
      <c r="X1" s="199">
        <f>$C$2+6</f>
        <v>46236</v>
      </c>
      <c r="Y1" s="199"/>
      <c r="Z1" s="199"/>
      <c r="AA1" s="6"/>
      <c r="AB1" s="200">
        <f>'1週'!C2</f>
        <v>46111</v>
      </c>
      <c r="AC1" s="200"/>
      <c r="AD1" s="200"/>
      <c r="AE1" s="131" t="str" cm="1">
        <f t="array" aca="1" ref="AE1" ca="1">MID(CELL("filename", A1), FIND("]", CELL("filename", A1)) + 1, 255)</f>
        <v>18週</v>
      </c>
      <c r="AF1" s="124">
        <f>'17週'!AF1+1</f>
        <v>18</v>
      </c>
    </row>
    <row r="2" spans="2:32" ht="27" customHeight="1" thickTop="1" thickBot="1" x14ac:dyDescent="0.65">
      <c r="B2" s="7"/>
      <c r="C2" s="201">
        <f>'17週'!C2:E2+7</f>
        <v>46230</v>
      </c>
      <c r="D2" s="202"/>
      <c r="E2" s="203"/>
      <c r="F2" s="202">
        <f>C2+1</f>
        <v>46231</v>
      </c>
      <c r="G2" s="202"/>
      <c r="H2" s="202"/>
      <c r="I2" s="201">
        <f>F2+1</f>
        <v>46232</v>
      </c>
      <c r="J2" s="202"/>
      <c r="K2" s="203"/>
      <c r="L2" s="201">
        <f>I2+1</f>
        <v>46233</v>
      </c>
      <c r="M2" s="202"/>
      <c r="N2" s="203"/>
      <c r="O2" s="202">
        <f>L2+1</f>
        <v>46234</v>
      </c>
      <c r="P2" s="202"/>
      <c r="Q2" s="204"/>
      <c r="R2" s="109"/>
      <c r="S2" s="110"/>
      <c r="T2" s="7"/>
      <c r="U2" s="205">
        <f>O2+1</f>
        <v>46235</v>
      </c>
      <c r="V2" s="206"/>
      <c r="W2" s="207"/>
      <c r="X2" s="208">
        <f>U2+1</f>
        <v>46236</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18"/>
      <c r="C10" s="76"/>
      <c r="D10" s="9"/>
      <c r="E10" s="77"/>
      <c r="F10" s="76"/>
      <c r="G10" s="9"/>
      <c r="H10" s="77"/>
      <c r="I10" s="76"/>
      <c r="J10" s="9"/>
      <c r="K10" s="77"/>
      <c r="L10" s="76"/>
      <c r="M10" s="9"/>
      <c r="N10" s="77"/>
      <c r="O10" s="76"/>
      <c r="P10" s="9"/>
      <c r="Q10" s="94"/>
      <c r="R10" s="19"/>
      <c r="S10" s="9"/>
      <c r="T10" s="18"/>
      <c r="U10" s="76"/>
      <c r="V10" s="9"/>
      <c r="W10" s="77"/>
      <c r="X10" s="9"/>
      <c r="Y10" s="9"/>
      <c r="Z10" s="78"/>
      <c r="AA10" s="19"/>
      <c r="AB10" s="39"/>
      <c r="AC10" s="40"/>
      <c r="AD10" s="41"/>
      <c r="AE10" s="41"/>
      <c r="AF10" s="42"/>
    </row>
    <row r="11" spans="2:32" ht="19.95" customHeight="1" x14ac:dyDescent="0.5">
      <c r="B11" s="20"/>
      <c r="C11" s="79"/>
      <c r="D11" s="80"/>
      <c r="E11" s="81"/>
      <c r="F11" s="79"/>
      <c r="G11" s="80"/>
      <c r="H11" s="81"/>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18"/>
      <c r="C12" s="76"/>
      <c r="D12" s="9"/>
      <c r="E12" s="77"/>
      <c r="F12" s="76"/>
      <c r="G12" s="9"/>
      <c r="H12" s="77"/>
      <c r="I12" s="76"/>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0"/>
      <c r="C13" s="79"/>
      <c r="D13" s="80"/>
      <c r="E13" s="81"/>
      <c r="F13" s="79"/>
      <c r="G13" s="80"/>
      <c r="H13" s="81"/>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18">
        <v>6</v>
      </c>
      <c r="C14" s="76"/>
      <c r="D14" s="9"/>
      <c r="E14" s="77"/>
      <c r="F14" s="76"/>
      <c r="G14" s="9"/>
      <c r="H14" s="77"/>
      <c r="I14" s="76"/>
      <c r="J14" s="9"/>
      <c r="K14" s="77"/>
      <c r="L14" s="76"/>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0"/>
      <c r="C15" s="79"/>
      <c r="D15" s="80"/>
      <c r="E15" s="81"/>
      <c r="F15" s="79"/>
      <c r="G15" s="80"/>
      <c r="H15" s="81"/>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18">
        <v>7</v>
      </c>
      <c r="C16" s="76"/>
      <c r="D16" s="9"/>
      <c r="E16" s="77"/>
      <c r="F16" s="76"/>
      <c r="G16" s="9"/>
      <c r="H16" s="77"/>
      <c r="I16" s="76"/>
      <c r="J16" s="9"/>
      <c r="K16" s="77"/>
      <c r="L16" s="76"/>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18">
        <v>8</v>
      </c>
      <c r="C18" s="76"/>
      <c r="D18" s="9"/>
      <c r="E18" s="77"/>
      <c r="F18" s="76"/>
      <c r="G18" s="9"/>
      <c r="H18" s="77"/>
      <c r="I18" s="76"/>
      <c r="J18" s="9"/>
      <c r="K18" s="77"/>
      <c r="L18" s="76"/>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18">
        <v>9</v>
      </c>
      <c r="C20" s="76"/>
      <c r="D20" s="9"/>
      <c r="E20" s="77"/>
      <c r="F20" s="76"/>
      <c r="G20" s="9"/>
      <c r="H20" s="77"/>
      <c r="I20" s="76"/>
      <c r="J20" s="9"/>
      <c r="K20" s="77"/>
      <c r="L20" s="76"/>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18">
        <v>10</v>
      </c>
      <c r="C22" s="76"/>
      <c r="D22" s="9"/>
      <c r="E22" s="77"/>
      <c r="F22" s="76"/>
      <c r="G22" s="9"/>
      <c r="H22" s="77"/>
      <c r="I22" s="76"/>
      <c r="J22" s="9"/>
      <c r="K22" s="77"/>
      <c r="L22" s="76"/>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18">
        <v>11</v>
      </c>
      <c r="C24" s="76"/>
      <c r="D24" s="9"/>
      <c r="E24" s="77"/>
      <c r="F24" s="76"/>
      <c r="G24" s="9"/>
      <c r="H24" s="77"/>
      <c r="I24" s="76"/>
      <c r="J24" s="9"/>
      <c r="K24" s="77"/>
      <c r="L24" s="76"/>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18">
        <v>12</v>
      </c>
      <c r="C26" s="76"/>
      <c r="D26" s="9"/>
      <c r="E26" s="77"/>
      <c r="F26" s="76"/>
      <c r="G26" s="9"/>
      <c r="H26" s="77"/>
      <c r="I26" s="76"/>
      <c r="J26" s="9"/>
      <c r="K26" s="77"/>
      <c r="L26" s="76"/>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18">
        <v>13</v>
      </c>
      <c r="C28" s="76"/>
      <c r="D28" s="9"/>
      <c r="E28" s="77"/>
      <c r="F28" s="76"/>
      <c r="G28" s="9"/>
      <c r="H28" s="77"/>
      <c r="I28" s="76"/>
      <c r="J28" s="9"/>
      <c r="K28" s="77"/>
      <c r="L28" s="76"/>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18">
        <v>14</v>
      </c>
      <c r="C30" s="76"/>
      <c r="D30" s="9"/>
      <c r="E30" s="77"/>
      <c r="F30" s="76"/>
      <c r="G30" s="9"/>
      <c r="H30" s="77"/>
      <c r="I30" s="76"/>
      <c r="J30" s="9"/>
      <c r="K30" s="77"/>
      <c r="L30" s="76"/>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8">
        <v>15</v>
      </c>
      <c r="C32" s="76"/>
      <c r="D32" s="9"/>
      <c r="E32" s="77"/>
      <c r="F32" s="76"/>
      <c r="G32" s="9"/>
      <c r="H32" s="77"/>
      <c r="I32" s="76"/>
      <c r="J32" s="9"/>
      <c r="K32" s="77"/>
      <c r="L32" s="76"/>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79"/>
      <c r="G33" s="80"/>
      <c r="H33" s="81"/>
      <c r="I33" s="79"/>
      <c r="J33" s="80"/>
      <c r="K33" s="81"/>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39">
    <mergeCell ref="C7:E7"/>
    <mergeCell ref="F7:H7"/>
    <mergeCell ref="I7:K7"/>
    <mergeCell ref="L7:N7"/>
    <mergeCell ref="AD2:AF2"/>
    <mergeCell ref="O7:Q7"/>
    <mergeCell ref="C3:E3"/>
    <mergeCell ref="AB1:AD1"/>
    <mergeCell ref="B3:B6"/>
    <mergeCell ref="T3:T6"/>
    <mergeCell ref="U3:W3"/>
    <mergeCell ref="X3:Z3"/>
    <mergeCell ref="U4:W6"/>
    <mergeCell ref="X4:Z6"/>
    <mergeCell ref="F3:H3"/>
    <mergeCell ref="I3:K3"/>
    <mergeCell ref="L3:N3"/>
    <mergeCell ref="O3:Q3"/>
    <mergeCell ref="C4:E6"/>
    <mergeCell ref="F4:H6"/>
    <mergeCell ref="I4:K6"/>
    <mergeCell ref="L4:N6"/>
    <mergeCell ref="O4:Q6"/>
    <mergeCell ref="AB40:AB43"/>
    <mergeCell ref="AB44:AB45"/>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ff" allowBlank="1" showInputMessage="1" showErrorMessage="1" sqref="R22 R14 R18 R26 R30 R10" xr:uid="{00000000-0002-0000-1200-000000000000}"/>
    <dataValidation imeMode="on" allowBlank="1" showInputMessage="1" showErrorMessage="1" sqref="AA26:AA27 AA14:AA15 AA30:AA31 AA18:AA19 C7:R7 AA22:AA23 O3:O4 C3:C4 F3:F4 AA10:AA11 U2:U4 X2:X4 AA2:AA3 I3:I4 L3:L4 U7:AA7 C2:Q2 R2:R3 AD2 AC3:AD3 AC41:AD41 AC8:AE39 AC40" xr:uid="{00000000-0002-0000-1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B1:AF47"/>
  <sheetViews>
    <sheetView showGridLines="0" showZeros="0" view="pageBreakPreview" zoomScale="145" zoomScaleNormal="40" zoomScaleSheetLayoutView="145" workbookViewId="0">
      <selection activeCell="AE41" sqref="AE4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46237</v>
      </c>
      <c r="D1" s="199"/>
      <c r="E1" s="199"/>
      <c r="F1" s="199">
        <f>$C$2+1</f>
        <v>46238</v>
      </c>
      <c r="G1" s="199"/>
      <c r="H1" s="199"/>
      <c r="I1" s="199">
        <f>$C$2+2</f>
        <v>46239</v>
      </c>
      <c r="J1" s="199"/>
      <c r="K1" s="199"/>
      <c r="L1" s="199">
        <f>$C$2+3</f>
        <v>46240</v>
      </c>
      <c r="M1" s="199"/>
      <c r="N1" s="199"/>
      <c r="O1" s="199">
        <f>$C$2+4</f>
        <v>46241</v>
      </c>
      <c r="P1" s="199"/>
      <c r="Q1" s="199"/>
      <c r="R1" s="5"/>
      <c r="S1" s="5"/>
      <c r="T1" s="5"/>
      <c r="U1" s="199">
        <f>$C$2+5</f>
        <v>46242</v>
      </c>
      <c r="V1" s="199"/>
      <c r="W1" s="199"/>
      <c r="X1" s="199">
        <f>$C$2+6</f>
        <v>46243</v>
      </c>
      <c r="Y1" s="199"/>
      <c r="Z1" s="199"/>
      <c r="AA1" s="6"/>
      <c r="AB1" s="200">
        <f>'1週'!C2</f>
        <v>46111</v>
      </c>
      <c r="AC1" s="200"/>
      <c r="AD1" s="200"/>
      <c r="AE1" s="131" t="str" cm="1">
        <f t="array" aca="1" ref="AE1" ca="1">MID(CELL("filename", A1), FIND("]", CELL("filename", A1)) + 1, 255)</f>
        <v>19週</v>
      </c>
      <c r="AF1" s="124">
        <f>'18週'!AF1+1</f>
        <v>19</v>
      </c>
    </row>
    <row r="2" spans="2:32" ht="27" customHeight="1" thickTop="1" thickBot="1" x14ac:dyDescent="0.65">
      <c r="B2" s="7"/>
      <c r="C2" s="201">
        <f>'18週'!C2:E2+7</f>
        <v>46237</v>
      </c>
      <c r="D2" s="202"/>
      <c r="E2" s="203"/>
      <c r="F2" s="202">
        <f>C2+1</f>
        <v>46238</v>
      </c>
      <c r="G2" s="202"/>
      <c r="H2" s="202"/>
      <c r="I2" s="201">
        <f>F2+1</f>
        <v>46239</v>
      </c>
      <c r="J2" s="202"/>
      <c r="K2" s="203"/>
      <c r="L2" s="201">
        <f>I2+1</f>
        <v>46240</v>
      </c>
      <c r="M2" s="202"/>
      <c r="N2" s="203"/>
      <c r="O2" s="202">
        <f>L2+1</f>
        <v>46241</v>
      </c>
      <c r="P2" s="202"/>
      <c r="Q2" s="204"/>
      <c r="R2" s="109"/>
      <c r="S2" s="110"/>
      <c r="T2" s="7"/>
      <c r="U2" s="205">
        <f>O2+1</f>
        <v>46242</v>
      </c>
      <c r="V2" s="206"/>
      <c r="W2" s="207"/>
      <c r="X2" s="208">
        <f>U2+1</f>
        <v>46243</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18"/>
      <c r="C10" s="76"/>
      <c r="D10" s="9"/>
      <c r="E10" s="77"/>
      <c r="F10" s="76"/>
      <c r="G10" s="9"/>
      <c r="H10" s="77"/>
      <c r="I10" s="76"/>
      <c r="J10" s="9"/>
      <c r="K10" s="77"/>
      <c r="L10" s="76"/>
      <c r="M10" s="9"/>
      <c r="N10" s="77"/>
      <c r="O10" s="76"/>
      <c r="P10" s="9"/>
      <c r="Q10" s="94"/>
      <c r="R10" s="19"/>
      <c r="S10" s="9"/>
      <c r="T10" s="18"/>
      <c r="U10" s="76"/>
      <c r="V10" s="9"/>
      <c r="W10" s="77"/>
      <c r="X10" s="9"/>
      <c r="Y10" s="9"/>
      <c r="Z10" s="78"/>
      <c r="AA10" s="19"/>
      <c r="AB10" s="39"/>
      <c r="AC10" s="40"/>
      <c r="AD10" s="41"/>
      <c r="AE10" s="41"/>
      <c r="AF10" s="42"/>
    </row>
    <row r="11" spans="2:32" ht="19.95" customHeight="1" x14ac:dyDescent="0.5">
      <c r="B11" s="20"/>
      <c r="C11" s="79"/>
      <c r="D11" s="80"/>
      <c r="E11" s="81"/>
      <c r="F11" s="79"/>
      <c r="G11" s="80"/>
      <c r="H11" s="81"/>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18"/>
      <c r="C12" s="76"/>
      <c r="D12" s="9"/>
      <c r="E12" s="77"/>
      <c r="F12" s="76"/>
      <c r="G12" s="9"/>
      <c r="H12" s="77"/>
      <c r="I12" s="76"/>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0"/>
      <c r="C13" s="79"/>
      <c r="D13" s="80"/>
      <c r="E13" s="81"/>
      <c r="F13" s="79"/>
      <c r="G13" s="80"/>
      <c r="H13" s="81"/>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18">
        <v>6</v>
      </c>
      <c r="C14" s="76"/>
      <c r="D14" s="9"/>
      <c r="E14" s="77"/>
      <c r="F14" s="76"/>
      <c r="G14" s="9"/>
      <c r="H14" s="77"/>
      <c r="I14" s="76"/>
      <c r="J14" s="9"/>
      <c r="K14" s="77"/>
      <c r="L14" s="76"/>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0"/>
      <c r="C15" s="79"/>
      <c r="D15" s="80"/>
      <c r="E15" s="81"/>
      <c r="F15" s="79"/>
      <c r="G15" s="80"/>
      <c r="H15" s="81"/>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18">
        <v>7</v>
      </c>
      <c r="C16" s="76"/>
      <c r="D16" s="9"/>
      <c r="E16" s="77"/>
      <c r="F16" s="76"/>
      <c r="G16" s="9"/>
      <c r="H16" s="77"/>
      <c r="I16" s="76"/>
      <c r="J16" s="9"/>
      <c r="K16" s="77"/>
      <c r="L16" s="76"/>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18">
        <v>8</v>
      </c>
      <c r="C18" s="76"/>
      <c r="D18" s="9"/>
      <c r="E18" s="77"/>
      <c r="F18" s="76"/>
      <c r="G18" s="9"/>
      <c r="H18" s="77"/>
      <c r="I18" s="76"/>
      <c r="J18" s="9"/>
      <c r="K18" s="77"/>
      <c r="L18" s="76"/>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18">
        <v>9</v>
      </c>
      <c r="C20" s="76"/>
      <c r="D20" s="9"/>
      <c r="E20" s="77"/>
      <c r="F20" s="76"/>
      <c r="G20" s="9"/>
      <c r="H20" s="77"/>
      <c r="I20" s="76"/>
      <c r="J20" s="9"/>
      <c r="K20" s="77"/>
      <c r="L20" s="76"/>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18">
        <v>10</v>
      </c>
      <c r="C22" s="76"/>
      <c r="D22" s="9"/>
      <c r="E22" s="77"/>
      <c r="F22" s="76"/>
      <c r="G22" s="9"/>
      <c r="H22" s="77"/>
      <c r="I22" s="76"/>
      <c r="J22" s="9"/>
      <c r="K22" s="77"/>
      <c r="L22" s="76"/>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18">
        <v>11</v>
      </c>
      <c r="C24" s="76"/>
      <c r="D24" s="9"/>
      <c r="E24" s="77"/>
      <c r="F24" s="76"/>
      <c r="G24" s="9"/>
      <c r="H24" s="77"/>
      <c r="I24" s="76"/>
      <c r="J24" s="9"/>
      <c r="K24" s="77"/>
      <c r="L24" s="76"/>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18">
        <v>12</v>
      </c>
      <c r="C26" s="76"/>
      <c r="D26" s="9"/>
      <c r="E26" s="77"/>
      <c r="F26" s="76"/>
      <c r="G26" s="9"/>
      <c r="H26" s="77"/>
      <c r="I26" s="76"/>
      <c r="J26" s="9"/>
      <c r="K26" s="77"/>
      <c r="L26" s="76"/>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18">
        <v>13</v>
      </c>
      <c r="C28" s="76"/>
      <c r="D28" s="9"/>
      <c r="E28" s="77"/>
      <c r="F28" s="76"/>
      <c r="G28" s="9"/>
      <c r="H28" s="77"/>
      <c r="I28" s="76"/>
      <c r="J28" s="9"/>
      <c r="K28" s="77"/>
      <c r="L28" s="76"/>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18">
        <v>14</v>
      </c>
      <c r="C30" s="76"/>
      <c r="D30" s="9"/>
      <c r="E30" s="77"/>
      <c r="F30" s="76"/>
      <c r="G30" s="9"/>
      <c r="H30" s="77"/>
      <c r="I30" s="76"/>
      <c r="J30" s="9"/>
      <c r="K30" s="77"/>
      <c r="L30" s="76"/>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8">
        <v>15</v>
      </c>
      <c r="C32" s="76"/>
      <c r="D32" s="9"/>
      <c r="E32" s="77"/>
      <c r="F32" s="76"/>
      <c r="G32" s="9"/>
      <c r="H32" s="77"/>
      <c r="I32" s="76"/>
      <c r="J32" s="9"/>
      <c r="K32" s="77"/>
      <c r="L32" s="76"/>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79"/>
      <c r="G33" s="80"/>
      <c r="H33" s="81"/>
      <c r="I33" s="79"/>
      <c r="J33" s="80"/>
      <c r="K33" s="81"/>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39">
    <mergeCell ref="C7:E7"/>
    <mergeCell ref="F7:H7"/>
    <mergeCell ref="I7:K7"/>
    <mergeCell ref="L7:N7"/>
    <mergeCell ref="AD2:AF2"/>
    <mergeCell ref="O7:Q7"/>
    <mergeCell ref="C3:E3"/>
    <mergeCell ref="AB1:AD1"/>
    <mergeCell ref="B3:B6"/>
    <mergeCell ref="T3:T6"/>
    <mergeCell ref="U3:W3"/>
    <mergeCell ref="X3:Z3"/>
    <mergeCell ref="U4:W6"/>
    <mergeCell ref="X4:Z6"/>
    <mergeCell ref="F3:H3"/>
    <mergeCell ref="I3:K3"/>
    <mergeCell ref="L3:N3"/>
    <mergeCell ref="O3:Q3"/>
    <mergeCell ref="C4:E6"/>
    <mergeCell ref="F4:H6"/>
    <mergeCell ref="I4:K6"/>
    <mergeCell ref="L4:N6"/>
    <mergeCell ref="O4:Q6"/>
    <mergeCell ref="AB40:AB43"/>
    <mergeCell ref="AB44:AB45"/>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n" allowBlank="1" showInputMessage="1" showErrorMessage="1" sqref="AA26:AA27 AA14:AA15 AA30:AA31 AA18:AA19 C7:R7 AA22:AA23 O3:O4 C3:C4 F3:F4 AA10:AA11 U2:U4 X2:X4 AA2:AA3 I3:I4 L3:L4 U7:AA7 C2:Q2 R2:R3 AD2 AC3:AD3 AC41:AD41 AC8:AE39 AC40" xr:uid="{00000000-0002-0000-1300-000000000000}"/>
    <dataValidation imeMode="off" allowBlank="1" showInputMessage="1" showErrorMessage="1" sqref="R22 R14 R18 R26 R30 R10" xr:uid="{00000000-0002-0000-1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B1:AF47"/>
  <sheetViews>
    <sheetView showGridLines="0" showZeros="0" view="pageBreakPreview" zoomScale="145" zoomScaleNormal="40" zoomScaleSheetLayoutView="145" workbookViewId="0">
      <selection activeCell="AE41" sqref="AE4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46244</v>
      </c>
      <c r="D1" s="199"/>
      <c r="E1" s="199"/>
      <c r="F1" s="199">
        <f>$C$2+1</f>
        <v>46245</v>
      </c>
      <c r="G1" s="199"/>
      <c r="H1" s="199"/>
      <c r="I1" s="199">
        <f>$C$2+2</f>
        <v>46246</v>
      </c>
      <c r="J1" s="199"/>
      <c r="K1" s="199"/>
      <c r="L1" s="199">
        <f>$C$2+3</f>
        <v>46247</v>
      </c>
      <c r="M1" s="199"/>
      <c r="N1" s="199"/>
      <c r="O1" s="199">
        <f>$C$2+4</f>
        <v>46248</v>
      </c>
      <c r="P1" s="199"/>
      <c r="Q1" s="199"/>
      <c r="R1" s="5"/>
      <c r="S1" s="5"/>
      <c r="T1" s="5"/>
      <c r="U1" s="199">
        <f>$C$2+5</f>
        <v>46249</v>
      </c>
      <c r="V1" s="199"/>
      <c r="W1" s="199"/>
      <c r="X1" s="199">
        <f>$C$2+6</f>
        <v>46250</v>
      </c>
      <c r="Y1" s="199"/>
      <c r="Z1" s="199"/>
      <c r="AA1" s="6"/>
      <c r="AB1" s="200">
        <f>'1週'!C2</f>
        <v>46111</v>
      </c>
      <c r="AC1" s="200"/>
      <c r="AD1" s="200"/>
      <c r="AE1" s="131" t="str" cm="1">
        <f t="array" aca="1" ref="AE1" ca="1">MID(CELL("filename", A1), FIND("]", CELL("filename", A1)) + 1, 255)</f>
        <v>20週</v>
      </c>
      <c r="AF1" s="124">
        <f>'19週'!AF1+1</f>
        <v>20</v>
      </c>
    </row>
    <row r="2" spans="2:32" ht="27" customHeight="1" thickTop="1" thickBot="1" x14ac:dyDescent="0.65">
      <c r="B2" s="7"/>
      <c r="C2" s="248">
        <f>'19週'!C2:E2+7</f>
        <v>46244</v>
      </c>
      <c r="D2" s="249"/>
      <c r="E2" s="250"/>
      <c r="F2" s="208">
        <f>C2+1</f>
        <v>46245</v>
      </c>
      <c r="G2" s="208"/>
      <c r="H2" s="208"/>
      <c r="I2" s="201">
        <f>F2+1</f>
        <v>46246</v>
      </c>
      <c r="J2" s="202"/>
      <c r="K2" s="203"/>
      <c r="L2" s="201">
        <f>I2+1</f>
        <v>46247</v>
      </c>
      <c r="M2" s="202"/>
      <c r="N2" s="203"/>
      <c r="O2" s="249">
        <f>L2+1</f>
        <v>46248</v>
      </c>
      <c r="P2" s="249"/>
      <c r="Q2" s="253"/>
      <c r="R2" s="109"/>
      <c r="S2" s="110"/>
      <c r="T2" s="7"/>
      <c r="U2" s="205">
        <f>O2+1</f>
        <v>46249</v>
      </c>
      <c r="V2" s="206"/>
      <c r="W2" s="207"/>
      <c r="X2" s="208">
        <f>U2+1</f>
        <v>46250</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t="str">
        <f>IFERROR(VLOOKUP($F$2,年計!$A$6:$C$371,2,FALSE),"")</f>
        <v>山の日</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18"/>
      <c r="C10" s="76"/>
      <c r="D10" s="9"/>
      <c r="E10" s="77"/>
      <c r="F10" s="76"/>
      <c r="G10" s="9"/>
      <c r="H10" s="77"/>
      <c r="I10" s="76"/>
      <c r="J10" s="9"/>
      <c r="K10" s="77"/>
      <c r="L10" s="76"/>
      <c r="M10" s="9"/>
      <c r="N10" s="77"/>
      <c r="O10" s="76"/>
      <c r="P10" s="9"/>
      <c r="Q10" s="94"/>
      <c r="R10" s="19"/>
      <c r="S10" s="9"/>
      <c r="T10" s="18"/>
      <c r="U10" s="76"/>
      <c r="V10" s="9"/>
      <c r="W10" s="77"/>
      <c r="X10" s="9"/>
      <c r="Y10" s="9"/>
      <c r="Z10" s="78"/>
      <c r="AA10" s="19"/>
      <c r="AB10" s="39"/>
      <c r="AC10" s="40"/>
      <c r="AD10" s="41"/>
      <c r="AE10" s="41"/>
      <c r="AF10" s="42"/>
    </row>
    <row r="11" spans="2:32" ht="19.95" customHeight="1" x14ac:dyDescent="0.5">
      <c r="B11" s="20"/>
      <c r="C11" s="79"/>
      <c r="D11" s="80"/>
      <c r="E11" s="81"/>
      <c r="F11" s="79"/>
      <c r="G11" s="80"/>
      <c r="H11" s="81"/>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18"/>
      <c r="C12" s="76"/>
      <c r="D12" s="9"/>
      <c r="E12" s="77"/>
      <c r="F12" s="76"/>
      <c r="G12" s="9"/>
      <c r="H12" s="77"/>
      <c r="I12" s="76"/>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0"/>
      <c r="C13" s="79"/>
      <c r="D13" s="80"/>
      <c r="E13" s="81"/>
      <c r="F13" s="79"/>
      <c r="G13" s="80"/>
      <c r="H13" s="81"/>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18">
        <v>6</v>
      </c>
      <c r="C14" s="76"/>
      <c r="D14" s="9"/>
      <c r="E14" s="77"/>
      <c r="F14" s="76"/>
      <c r="G14" s="9"/>
      <c r="H14" s="77"/>
      <c r="I14" s="76"/>
      <c r="J14" s="9"/>
      <c r="K14" s="77"/>
      <c r="L14" s="76"/>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0"/>
      <c r="C15" s="79"/>
      <c r="D15" s="80"/>
      <c r="E15" s="81"/>
      <c r="F15" s="79"/>
      <c r="G15" s="80"/>
      <c r="H15" s="81"/>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18">
        <v>7</v>
      </c>
      <c r="C16" s="76"/>
      <c r="D16" s="9"/>
      <c r="E16" s="77"/>
      <c r="F16" s="76"/>
      <c r="G16" s="9"/>
      <c r="H16" s="77"/>
      <c r="I16" s="76"/>
      <c r="J16" s="9"/>
      <c r="K16" s="77"/>
      <c r="L16" s="76"/>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18">
        <v>8</v>
      </c>
      <c r="C18" s="76"/>
      <c r="D18" s="9"/>
      <c r="E18" s="77"/>
      <c r="F18" s="76"/>
      <c r="G18" s="9"/>
      <c r="H18" s="77"/>
      <c r="I18" s="76"/>
      <c r="J18" s="9"/>
      <c r="K18" s="77"/>
      <c r="L18" s="76"/>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18">
        <v>9</v>
      </c>
      <c r="C20" s="76"/>
      <c r="D20" s="9"/>
      <c r="E20" s="77"/>
      <c r="F20" s="76"/>
      <c r="G20" s="9"/>
      <c r="H20" s="77"/>
      <c r="I20" s="76"/>
      <c r="J20" s="9"/>
      <c r="K20" s="77"/>
      <c r="L20" s="76"/>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18">
        <v>10</v>
      </c>
      <c r="C22" s="76"/>
      <c r="D22" s="9"/>
      <c r="E22" s="77"/>
      <c r="F22" s="76"/>
      <c r="G22" s="9"/>
      <c r="H22" s="77"/>
      <c r="I22" s="76"/>
      <c r="J22" s="9"/>
      <c r="K22" s="77"/>
      <c r="L22" s="76"/>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18">
        <v>11</v>
      </c>
      <c r="C24" s="76"/>
      <c r="D24" s="9"/>
      <c r="E24" s="77"/>
      <c r="F24" s="76"/>
      <c r="G24" s="9"/>
      <c r="H24" s="77"/>
      <c r="I24" s="76"/>
      <c r="J24" s="9"/>
      <c r="K24" s="77"/>
      <c r="L24" s="76"/>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18">
        <v>12</v>
      </c>
      <c r="C26" s="76"/>
      <c r="D26" s="9"/>
      <c r="E26" s="77"/>
      <c r="F26" s="76"/>
      <c r="G26" s="9"/>
      <c r="H26" s="77"/>
      <c r="I26" s="76"/>
      <c r="J26" s="9"/>
      <c r="K26" s="77"/>
      <c r="L26" s="76"/>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18">
        <v>13</v>
      </c>
      <c r="C28" s="76"/>
      <c r="D28" s="9"/>
      <c r="E28" s="77"/>
      <c r="F28" s="76"/>
      <c r="G28" s="9"/>
      <c r="H28" s="77"/>
      <c r="I28" s="76"/>
      <c r="J28" s="9"/>
      <c r="K28" s="77"/>
      <c r="L28" s="76"/>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18">
        <v>14</v>
      </c>
      <c r="C30" s="76"/>
      <c r="D30" s="9"/>
      <c r="E30" s="77"/>
      <c r="F30" s="76"/>
      <c r="G30" s="9"/>
      <c r="H30" s="77"/>
      <c r="I30" s="76"/>
      <c r="J30" s="9"/>
      <c r="K30" s="77"/>
      <c r="L30" s="76"/>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8">
        <v>15</v>
      </c>
      <c r="C32" s="76"/>
      <c r="D32" s="9"/>
      <c r="E32" s="77"/>
      <c r="F32" s="76"/>
      <c r="G32" s="9"/>
      <c r="H32" s="77"/>
      <c r="I32" s="76"/>
      <c r="J32" s="9"/>
      <c r="K32" s="77"/>
      <c r="L32" s="76"/>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79"/>
      <c r="G33" s="80"/>
      <c r="H33" s="81"/>
      <c r="I33" s="79"/>
      <c r="J33" s="80"/>
      <c r="K33" s="81"/>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39">
    <mergeCell ref="C7:E7"/>
    <mergeCell ref="F7:H7"/>
    <mergeCell ref="I7:K7"/>
    <mergeCell ref="L7:N7"/>
    <mergeCell ref="AD2:AF2"/>
    <mergeCell ref="O7:Q7"/>
    <mergeCell ref="C3:E3"/>
    <mergeCell ref="AB1:AD1"/>
    <mergeCell ref="B3:B6"/>
    <mergeCell ref="T3:T6"/>
    <mergeCell ref="U3:W3"/>
    <mergeCell ref="X3:Z3"/>
    <mergeCell ref="U4:W6"/>
    <mergeCell ref="X4:Z6"/>
    <mergeCell ref="F3:H3"/>
    <mergeCell ref="I3:K3"/>
    <mergeCell ref="L3:N3"/>
    <mergeCell ref="O3:Q3"/>
    <mergeCell ref="C4:E6"/>
    <mergeCell ref="F4:H6"/>
    <mergeCell ref="I4:K6"/>
    <mergeCell ref="L4:N6"/>
    <mergeCell ref="O4:Q6"/>
    <mergeCell ref="AB40:AB43"/>
    <mergeCell ref="AB44:AB45"/>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ff" allowBlank="1" showInputMessage="1" showErrorMessage="1" sqref="R22 R14 R18 R26 R30 R10" xr:uid="{00000000-0002-0000-1400-000000000000}"/>
    <dataValidation imeMode="on" allowBlank="1" showInputMessage="1" showErrorMessage="1" sqref="AA26:AA27 AA14:AA15 AA30:AA31 AA18:AA19 C7:R7 AA22:AA23 O3:O4 C3:C4 F3:F4 AA10:AA11 U2:U4 X2:X4 AA2:AA3 I3:I4 L3:L4 U7:AA7 C2:Q2 R2:R3 AD2 AC3:AD3 AC41:AD41 AC8:AE39 AC40" xr:uid="{00000000-0002-0000-1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B1:AF47"/>
  <sheetViews>
    <sheetView showGridLines="0" showZeros="0" view="pageBreakPreview" zoomScale="145" zoomScaleNormal="40" zoomScaleSheetLayoutView="145" workbookViewId="0">
      <selection activeCell="AE41" sqref="AE4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46251</v>
      </c>
      <c r="D1" s="199"/>
      <c r="E1" s="199"/>
      <c r="F1" s="199">
        <f>$C$2+1</f>
        <v>46252</v>
      </c>
      <c r="G1" s="199"/>
      <c r="H1" s="199"/>
      <c r="I1" s="199">
        <f>$C$2+2</f>
        <v>46253</v>
      </c>
      <c r="J1" s="199"/>
      <c r="K1" s="199"/>
      <c r="L1" s="199">
        <f>$C$2+3</f>
        <v>46254</v>
      </c>
      <c r="M1" s="199"/>
      <c r="N1" s="199"/>
      <c r="O1" s="199">
        <f>$C$2+4</f>
        <v>46255</v>
      </c>
      <c r="P1" s="199"/>
      <c r="Q1" s="199"/>
      <c r="R1" s="5"/>
      <c r="S1" s="5"/>
      <c r="T1" s="5"/>
      <c r="U1" s="199">
        <f>$C$2+5</f>
        <v>46256</v>
      </c>
      <c r="V1" s="199"/>
      <c r="W1" s="199"/>
      <c r="X1" s="199">
        <f>$C$2+6</f>
        <v>46257</v>
      </c>
      <c r="Y1" s="199"/>
      <c r="Z1" s="199"/>
      <c r="AA1" s="6"/>
      <c r="AB1" s="200">
        <f>'1週'!C2</f>
        <v>46111</v>
      </c>
      <c r="AC1" s="200"/>
      <c r="AD1" s="200"/>
      <c r="AE1" s="131" t="str" cm="1">
        <f t="array" aca="1" ref="AE1" ca="1">MID(CELL("filename", A1), FIND("]", CELL("filename", A1)) + 1, 255)</f>
        <v>21週</v>
      </c>
      <c r="AF1" s="124">
        <f>'20週'!AF1+1</f>
        <v>21</v>
      </c>
    </row>
    <row r="2" spans="2:32" ht="27" customHeight="1" thickTop="1" thickBot="1" x14ac:dyDescent="0.65">
      <c r="B2" s="7"/>
      <c r="C2" s="201">
        <f>'20週'!C2:E2+7</f>
        <v>46251</v>
      </c>
      <c r="D2" s="202"/>
      <c r="E2" s="203"/>
      <c r="F2" s="202">
        <f>C2+1</f>
        <v>46252</v>
      </c>
      <c r="G2" s="202"/>
      <c r="H2" s="202"/>
      <c r="I2" s="201">
        <f>F2+1</f>
        <v>46253</v>
      </c>
      <c r="J2" s="202"/>
      <c r="K2" s="203"/>
      <c r="L2" s="201">
        <f>I2+1</f>
        <v>46254</v>
      </c>
      <c r="M2" s="202"/>
      <c r="N2" s="203"/>
      <c r="O2" s="202">
        <f>L2+1</f>
        <v>46255</v>
      </c>
      <c r="P2" s="202"/>
      <c r="Q2" s="204"/>
      <c r="R2" s="109"/>
      <c r="S2" s="110"/>
      <c r="T2" s="7"/>
      <c r="U2" s="205">
        <f>O2+1</f>
        <v>46256</v>
      </c>
      <c r="V2" s="206"/>
      <c r="W2" s="207"/>
      <c r="X2" s="208">
        <f>U2+1</f>
        <v>46257</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18"/>
      <c r="C10" s="76"/>
      <c r="D10" s="9"/>
      <c r="E10" s="77"/>
      <c r="F10" s="76"/>
      <c r="G10" s="9"/>
      <c r="H10" s="77"/>
      <c r="I10" s="76"/>
      <c r="J10" s="9"/>
      <c r="K10" s="77"/>
      <c r="L10" s="76"/>
      <c r="M10" s="9"/>
      <c r="N10" s="77"/>
      <c r="O10" s="76"/>
      <c r="P10" s="9"/>
      <c r="Q10" s="94"/>
      <c r="R10" s="19"/>
      <c r="S10" s="9"/>
      <c r="T10" s="18"/>
      <c r="U10" s="76"/>
      <c r="V10" s="9"/>
      <c r="W10" s="77"/>
      <c r="X10" s="9"/>
      <c r="Y10" s="9"/>
      <c r="Z10" s="78"/>
      <c r="AA10" s="19"/>
      <c r="AB10" s="39"/>
      <c r="AC10" s="40"/>
      <c r="AD10" s="41"/>
      <c r="AE10" s="41"/>
      <c r="AF10" s="42"/>
    </row>
    <row r="11" spans="2:32" ht="19.95" customHeight="1" x14ac:dyDescent="0.5">
      <c r="B11" s="20"/>
      <c r="C11" s="79"/>
      <c r="D11" s="80"/>
      <c r="E11" s="81"/>
      <c r="F11" s="79"/>
      <c r="G11" s="80"/>
      <c r="H11" s="81"/>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18"/>
      <c r="C12" s="76"/>
      <c r="D12" s="9"/>
      <c r="E12" s="77"/>
      <c r="F12" s="76"/>
      <c r="G12" s="9"/>
      <c r="H12" s="77"/>
      <c r="I12" s="76"/>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0"/>
      <c r="C13" s="79"/>
      <c r="D13" s="80"/>
      <c r="E13" s="81"/>
      <c r="F13" s="79"/>
      <c r="G13" s="80"/>
      <c r="H13" s="81"/>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18">
        <v>6</v>
      </c>
      <c r="C14" s="95"/>
      <c r="D14" s="9"/>
      <c r="E14" s="77"/>
      <c r="F14" s="76"/>
      <c r="G14" s="9"/>
      <c r="H14" s="77"/>
      <c r="I14" s="76"/>
      <c r="J14" s="9"/>
      <c r="K14" s="77"/>
      <c r="L14" s="76"/>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0"/>
      <c r="C15" s="79"/>
      <c r="D15" s="80"/>
      <c r="E15" s="81"/>
      <c r="F15" s="79"/>
      <c r="G15" s="80"/>
      <c r="H15" s="81"/>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18">
        <v>7</v>
      </c>
      <c r="C16" s="95"/>
      <c r="D16" s="9"/>
      <c r="E16" s="77"/>
      <c r="F16" s="76"/>
      <c r="G16" s="9"/>
      <c r="H16" s="77"/>
      <c r="I16" s="76"/>
      <c r="J16" s="9"/>
      <c r="K16" s="77"/>
      <c r="L16" s="76"/>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18">
        <v>8</v>
      </c>
      <c r="C18" s="95"/>
      <c r="D18" s="9"/>
      <c r="E18" s="77"/>
      <c r="F18" s="76"/>
      <c r="G18" s="9"/>
      <c r="H18" s="77"/>
      <c r="I18" s="76"/>
      <c r="J18" s="9"/>
      <c r="K18" s="77"/>
      <c r="L18" s="76"/>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18">
        <v>9</v>
      </c>
      <c r="C20" s="95"/>
      <c r="D20" s="9"/>
      <c r="E20" s="77"/>
      <c r="F20" s="76"/>
      <c r="G20" s="9"/>
      <c r="H20" s="77"/>
      <c r="I20" s="76"/>
      <c r="J20" s="9"/>
      <c r="K20" s="77"/>
      <c r="L20" s="76"/>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18">
        <v>10</v>
      </c>
      <c r="C22" s="95"/>
      <c r="D22" s="9"/>
      <c r="E22" s="77"/>
      <c r="F22" s="76"/>
      <c r="G22" s="9"/>
      <c r="H22" s="77"/>
      <c r="I22" s="76"/>
      <c r="J22" s="9"/>
      <c r="K22" s="77"/>
      <c r="L22" s="76"/>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18">
        <v>11</v>
      </c>
      <c r="C24" s="95"/>
      <c r="D24" s="9"/>
      <c r="E24" s="77"/>
      <c r="F24" s="76"/>
      <c r="G24" s="9"/>
      <c r="H24" s="77"/>
      <c r="I24" s="76"/>
      <c r="J24" s="9"/>
      <c r="K24" s="77"/>
      <c r="L24" s="76"/>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18">
        <v>12</v>
      </c>
      <c r="C26" s="95"/>
      <c r="D26" s="9"/>
      <c r="E26" s="77"/>
      <c r="F26" s="76"/>
      <c r="G26" s="9"/>
      <c r="H26" s="77"/>
      <c r="I26" s="76"/>
      <c r="J26" s="9"/>
      <c r="K26" s="77"/>
      <c r="L26" s="76"/>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18">
        <v>13</v>
      </c>
      <c r="C28" s="95"/>
      <c r="D28" s="9"/>
      <c r="E28" s="77"/>
      <c r="F28" s="76"/>
      <c r="G28" s="9"/>
      <c r="H28" s="77"/>
      <c r="I28" s="76"/>
      <c r="J28" s="9"/>
      <c r="K28" s="77"/>
      <c r="L28" s="76"/>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18">
        <v>14</v>
      </c>
      <c r="C30" s="95"/>
      <c r="D30" s="9"/>
      <c r="E30" s="77"/>
      <c r="F30" s="76"/>
      <c r="G30" s="9"/>
      <c r="H30" s="77"/>
      <c r="I30" s="76"/>
      <c r="J30" s="9"/>
      <c r="K30" s="77"/>
      <c r="L30" s="76"/>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8">
        <v>15</v>
      </c>
      <c r="C32" s="95"/>
      <c r="D32" s="9"/>
      <c r="E32" s="77"/>
      <c r="F32" s="76"/>
      <c r="G32" s="9"/>
      <c r="H32" s="77"/>
      <c r="I32" s="76"/>
      <c r="J32" s="9"/>
      <c r="K32" s="77"/>
      <c r="L32" s="76"/>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79"/>
      <c r="G33" s="80"/>
      <c r="H33" s="81"/>
      <c r="I33" s="79"/>
      <c r="J33" s="80"/>
      <c r="K33" s="81"/>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39">
    <mergeCell ref="AB40:AB43"/>
    <mergeCell ref="AB1:AD1"/>
    <mergeCell ref="U3:W3"/>
    <mergeCell ref="X3:Z3"/>
    <mergeCell ref="C4:E6"/>
    <mergeCell ref="F4:H6"/>
    <mergeCell ref="I4:K6"/>
    <mergeCell ref="L4:N6"/>
    <mergeCell ref="O4:Q6"/>
    <mergeCell ref="U4:W6"/>
    <mergeCell ref="X4:Z6"/>
    <mergeCell ref="AD2:AF2"/>
    <mergeCell ref="C1:E1"/>
    <mergeCell ref="F1:H1"/>
    <mergeCell ref="I1:K1"/>
    <mergeCell ref="L1:N1"/>
    <mergeCell ref="B3:B6"/>
    <mergeCell ref="T3:T6"/>
    <mergeCell ref="C3:E3"/>
    <mergeCell ref="F3:H3"/>
    <mergeCell ref="I3:K3"/>
    <mergeCell ref="L3:N3"/>
    <mergeCell ref="O3:Q3"/>
    <mergeCell ref="AB44:AB45"/>
    <mergeCell ref="O1:Q1"/>
    <mergeCell ref="U1:W1"/>
    <mergeCell ref="X1:Z1"/>
    <mergeCell ref="C2:E2"/>
    <mergeCell ref="F2:H2"/>
    <mergeCell ref="I2:K2"/>
    <mergeCell ref="L2:N2"/>
    <mergeCell ref="O2:Q2"/>
    <mergeCell ref="U2:W2"/>
    <mergeCell ref="X2:Z2"/>
    <mergeCell ref="C7:E7"/>
    <mergeCell ref="F7:H7"/>
    <mergeCell ref="I7:K7"/>
    <mergeCell ref="L7:N7"/>
    <mergeCell ref="O7:Q7"/>
  </mergeCells>
  <phoneticPr fontId="2"/>
  <conditionalFormatting sqref="P14 P18 P22 P26 P30">
    <cfRule type="cellIs" dxfId="125" priority="1" stopIfTrue="1" operator="equal">
      <formula>"１年"</formula>
    </cfRule>
    <cfRule type="cellIs" dxfId="124" priority="2" stopIfTrue="1" operator="equal">
      <formula>"２年"</formula>
    </cfRule>
    <cfRule type="cellIs" dxfId="123" priority="3" stopIfTrue="1" operator="equal">
      <formula>"３年"</formula>
    </cfRule>
  </conditionalFormatting>
  <dataValidations count="2">
    <dataValidation imeMode="on" allowBlank="1" showInputMessage="1" showErrorMessage="1" sqref="AA26:AA27 AA14:AA15 AA30:AA31 AA18:AA19 C3:C4 AA22:AA23 R3 F3:F4 I3:I4 X2:X4 AA2:AA3 C2:R2 L3:L4 C7:R7 U7:AA7 AA10:AA11 U2:U4 O3:O4 AD2 AC3:AD3 AC41:AD41 AC8:AE39 AC40" xr:uid="{00000000-0002-0000-1500-000000000000}"/>
    <dataValidation imeMode="off" allowBlank="1" showInputMessage="1" showErrorMessage="1" sqref="R14 R18 R26 R30 R10 R22" xr:uid="{00000000-0002-0000-1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3"/>
  </sheetPr>
  <dimension ref="B1:AF47"/>
  <sheetViews>
    <sheetView showGridLines="0" showZeros="0" view="pageBreakPreview" topLeftCell="A10" zoomScale="145" zoomScaleNormal="40" zoomScaleSheetLayoutView="145" workbookViewId="0">
      <selection activeCell="H30" sqref="H30"/>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46258</v>
      </c>
      <c r="D1" s="199"/>
      <c r="E1" s="199"/>
      <c r="F1" s="199">
        <f>$C$2+1</f>
        <v>46259</v>
      </c>
      <c r="G1" s="199"/>
      <c r="H1" s="199"/>
      <c r="I1" s="199">
        <f>$C$2+2</f>
        <v>46260</v>
      </c>
      <c r="J1" s="199"/>
      <c r="K1" s="199"/>
      <c r="L1" s="199">
        <f>$C$2+3</f>
        <v>46261</v>
      </c>
      <c r="M1" s="199"/>
      <c r="N1" s="199"/>
      <c r="O1" s="199">
        <f>$C$2+4</f>
        <v>46262</v>
      </c>
      <c r="P1" s="199"/>
      <c r="Q1" s="199"/>
      <c r="R1" s="5"/>
      <c r="S1" s="5"/>
      <c r="T1" s="5"/>
      <c r="U1" s="199">
        <f>$C$2+5</f>
        <v>46263</v>
      </c>
      <c r="V1" s="199"/>
      <c r="W1" s="199"/>
      <c r="X1" s="199">
        <f>$C$2+6</f>
        <v>46264</v>
      </c>
      <c r="Y1" s="199"/>
      <c r="Z1" s="199"/>
      <c r="AA1" s="6"/>
      <c r="AB1" s="200">
        <f>'1週'!C2</f>
        <v>46111</v>
      </c>
      <c r="AC1" s="200"/>
      <c r="AD1" s="200"/>
      <c r="AE1" s="131" t="str" cm="1">
        <f t="array" aca="1" ref="AE1" ca="1">MID(CELL("filename", A1), FIND("]", CELL("filename", A1)) + 1, 255)</f>
        <v>22週</v>
      </c>
      <c r="AF1" s="124">
        <f>'21週'!AF1+1</f>
        <v>22</v>
      </c>
    </row>
    <row r="2" spans="2:32" ht="27" customHeight="1" thickTop="1" thickBot="1" x14ac:dyDescent="0.65">
      <c r="B2" s="7"/>
      <c r="C2" s="201">
        <f>'21週'!C2:E2+7</f>
        <v>46258</v>
      </c>
      <c r="D2" s="202"/>
      <c r="E2" s="203"/>
      <c r="F2" s="202">
        <f>C2+1</f>
        <v>46259</v>
      </c>
      <c r="G2" s="202"/>
      <c r="H2" s="202"/>
      <c r="I2" s="201">
        <f>F2+1</f>
        <v>46260</v>
      </c>
      <c r="J2" s="202"/>
      <c r="K2" s="203"/>
      <c r="L2" s="201">
        <f>I2+1</f>
        <v>46261</v>
      </c>
      <c r="M2" s="202"/>
      <c r="N2" s="203"/>
      <c r="O2" s="202">
        <f>L2+1</f>
        <v>46262</v>
      </c>
      <c r="P2" s="202"/>
      <c r="Q2" s="204"/>
      <c r="R2" s="109"/>
      <c r="S2" s="110"/>
      <c r="T2" s="7"/>
      <c r="U2" s="205">
        <f>O2+1</f>
        <v>46263</v>
      </c>
      <c r="V2" s="206"/>
      <c r="W2" s="207"/>
      <c r="X2" s="208">
        <f>U2+1</f>
        <v>46264</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t="str">
        <f>IFERROR(VLOOKUP($C$2,年計!$A$6:$C$371,3,FALSE),"")</f>
        <v>～＜夏季休業日＞</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95"/>
      <c r="D32" s="9"/>
      <c r="E32" s="77"/>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79"/>
      <c r="D33" s="80"/>
      <c r="E33" s="81"/>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2:E2"/>
    <mergeCell ref="F2:H2"/>
    <mergeCell ref="I2:K2"/>
    <mergeCell ref="L2:N2"/>
    <mergeCell ref="O2:Q2"/>
    <mergeCell ref="C1:E1"/>
    <mergeCell ref="F1:H1"/>
    <mergeCell ref="I1:K1"/>
    <mergeCell ref="L1:N1"/>
    <mergeCell ref="U1:W1"/>
    <mergeCell ref="L7:N7"/>
    <mergeCell ref="O7:Q7"/>
    <mergeCell ref="B18:B20"/>
    <mergeCell ref="B26:B28"/>
    <mergeCell ref="AB1:AD1"/>
    <mergeCell ref="C4:E6"/>
    <mergeCell ref="F4:H6"/>
    <mergeCell ref="I4:K6"/>
    <mergeCell ref="L4:N6"/>
    <mergeCell ref="O4:Q6"/>
    <mergeCell ref="C3:E3"/>
    <mergeCell ref="F3:H3"/>
    <mergeCell ref="I3:K3"/>
    <mergeCell ref="L3:N3"/>
    <mergeCell ref="O3:Q3"/>
    <mergeCell ref="AD2:AF2"/>
    <mergeCell ref="U3:W3"/>
    <mergeCell ref="AB40:AB43"/>
    <mergeCell ref="AB44:AB45"/>
    <mergeCell ref="X2:Z2"/>
    <mergeCell ref="O1:Q1"/>
    <mergeCell ref="X3:Z3"/>
    <mergeCell ref="U4:W6"/>
    <mergeCell ref="X4:Z6"/>
    <mergeCell ref="T3:T6"/>
    <mergeCell ref="X1:Z1"/>
    <mergeCell ref="U2:W2"/>
    <mergeCell ref="B10:B12"/>
    <mergeCell ref="B3:B6"/>
    <mergeCell ref="C7:E7"/>
    <mergeCell ref="F7:H7"/>
    <mergeCell ref="I7:K7"/>
    <mergeCell ref="B13:B15"/>
    <mergeCell ref="B16:B17"/>
    <mergeCell ref="B21:B23"/>
    <mergeCell ref="B24:B25"/>
    <mergeCell ref="B29:B31"/>
  </mergeCells>
  <phoneticPr fontId="2"/>
  <conditionalFormatting sqref="G14 J14 P14 G18 J18 P18 G22 J22 P22 G26 J26 P26 G30 J30 P30">
    <cfRule type="cellIs" dxfId="122" priority="1" stopIfTrue="1" operator="equal">
      <formula>"１年"</formula>
    </cfRule>
    <cfRule type="cellIs" dxfId="121" priority="2" stopIfTrue="1" operator="equal">
      <formula>"２年"</formula>
    </cfRule>
    <cfRule type="cellIs" dxfId="120" priority="3" stopIfTrue="1" operator="equal">
      <formula>"３年"</formula>
    </cfRule>
  </conditionalFormatting>
  <dataValidations count="2">
    <dataValidation imeMode="off" allowBlank="1" showInputMessage="1" showErrorMessage="1" sqref="R22 R30 Q26:R26 Q10:R10 Q18:R18 R14 K13 K10 K29 K26 K32 N24 K24 H13 H10 H29 H26 H32 H24 H21 H18 K21 K18 N21 N18 N13 N10 N29 N26 N32 Q21 Q13 Q29 Q32 Q24" xr:uid="{00000000-0002-0000-1600-000000000000}"/>
    <dataValidation imeMode="on" allowBlank="1" showInputMessage="1" showErrorMessage="1" sqref="AA26:AA27 AA14:AA15 AA30:AA31 AA18:AA19 C3:C4 AA22:AA23 AA2:AA3 AD2 U2:U4 AC3:AD3 AC41:AD41 AC8:AE39 AC40 X2:X4 C2:R2 R3 U7:AA7 AA10:AA11 F3:F4 L3:L4 C7:R7 O3:O4 I3:I4 I13:I14 I10:I11 I29:I30 F18:F19 I21:I22 I18:I19 I26:I27 L21:L22 I32 L18:L19 L13:L14 L10:L11 L29:L30 L26:L27 I24 F13:F14 L32 L24 F10:F11 F29:F30 F26:F27 F32 F24 F21:F22 O21:O22 O18:O19 O13:O14 O10:O11 O29:O30 O26:O27 O32 O24" xr:uid="{00000000-0002-0000-1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3"/>
  </sheetPr>
  <dimension ref="B1:AF47"/>
  <sheetViews>
    <sheetView showGridLines="0" showZeros="0" view="pageBreakPreview" topLeftCell="A10" zoomScale="145" zoomScaleNormal="40" zoomScaleSheetLayoutView="145" workbookViewId="0">
      <selection activeCell="H11" sqref="H1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46265</v>
      </c>
      <c r="D1" s="199"/>
      <c r="E1" s="199"/>
      <c r="F1" s="199">
        <f>$C$2+1</f>
        <v>46266</v>
      </c>
      <c r="G1" s="199"/>
      <c r="H1" s="199"/>
      <c r="I1" s="199">
        <f>$C$2+2</f>
        <v>46267</v>
      </c>
      <c r="J1" s="199"/>
      <c r="K1" s="199"/>
      <c r="L1" s="199">
        <f>$C$2+3</f>
        <v>46268</v>
      </c>
      <c r="M1" s="199"/>
      <c r="N1" s="199"/>
      <c r="O1" s="199">
        <f>$C$2+4</f>
        <v>46269</v>
      </c>
      <c r="P1" s="199"/>
      <c r="Q1" s="199"/>
      <c r="R1" s="5"/>
      <c r="S1" s="5"/>
      <c r="T1" s="5"/>
      <c r="U1" s="199">
        <f>$C$2+5</f>
        <v>46270</v>
      </c>
      <c r="V1" s="199"/>
      <c r="W1" s="199"/>
      <c r="X1" s="199">
        <f>$C$2+6</f>
        <v>46271</v>
      </c>
      <c r="Y1" s="199"/>
      <c r="Z1" s="199"/>
      <c r="AA1" s="6"/>
      <c r="AB1" s="200">
        <f>'1週'!C2</f>
        <v>46111</v>
      </c>
      <c r="AC1" s="200"/>
      <c r="AD1" s="200"/>
      <c r="AE1" s="131" t="str" cm="1">
        <f t="array" aca="1" ref="AE1" ca="1">MID(CELL("filename", A1), FIND("]", CELL("filename", A1)) + 1, 255)</f>
        <v>23週</v>
      </c>
      <c r="AF1" s="124">
        <f>'22週'!AF1+1</f>
        <v>23</v>
      </c>
    </row>
    <row r="2" spans="2:32" ht="27" customHeight="1" thickTop="1" thickBot="1" x14ac:dyDescent="0.65">
      <c r="B2" s="7"/>
      <c r="C2" s="201">
        <f>'22週'!C2:E2+7</f>
        <v>46265</v>
      </c>
      <c r="D2" s="202"/>
      <c r="E2" s="203"/>
      <c r="F2" s="202">
        <f>C2+1</f>
        <v>46266</v>
      </c>
      <c r="G2" s="202"/>
      <c r="H2" s="202"/>
      <c r="I2" s="201">
        <f>F2+1</f>
        <v>46267</v>
      </c>
      <c r="J2" s="202"/>
      <c r="K2" s="203"/>
      <c r="L2" s="201">
        <f>I2+1</f>
        <v>46268</v>
      </c>
      <c r="M2" s="202"/>
      <c r="N2" s="203"/>
      <c r="O2" s="202">
        <f>L2+1</f>
        <v>46269</v>
      </c>
      <c r="P2" s="202"/>
      <c r="Q2" s="204"/>
      <c r="R2" s="109"/>
      <c r="S2" s="110"/>
      <c r="T2" s="7"/>
      <c r="U2" s="205">
        <f>O2+1</f>
        <v>46270</v>
      </c>
      <c r="V2" s="206"/>
      <c r="W2" s="207"/>
      <c r="X2" s="208">
        <f>U2+1</f>
        <v>46271</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119" priority="1" stopIfTrue="1" operator="equal">
      <formula>"１年"</formula>
    </cfRule>
    <cfRule type="cellIs" dxfId="118" priority="2" stopIfTrue="1" operator="equal">
      <formula>"２年"</formula>
    </cfRule>
    <cfRule type="cellIs" dxfId="117" priority="3" stopIfTrue="1" operator="equal">
      <formula>"３年"</formula>
    </cfRule>
  </conditionalFormatting>
  <dataValidations count="2">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17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sheetPr>
  <dimension ref="B1:AF47"/>
  <sheetViews>
    <sheetView showGridLines="0" showZeros="0" view="pageBreakPreview" zoomScale="145" zoomScaleNormal="40" zoomScaleSheetLayoutView="145" workbookViewId="0">
      <selection activeCell="D11" sqref="D1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46272</v>
      </c>
      <c r="D1" s="199"/>
      <c r="E1" s="199"/>
      <c r="F1" s="199">
        <f>$C$2+1</f>
        <v>46273</v>
      </c>
      <c r="G1" s="199"/>
      <c r="H1" s="199"/>
      <c r="I1" s="199">
        <f>$C$2+2</f>
        <v>46274</v>
      </c>
      <c r="J1" s="199"/>
      <c r="K1" s="199"/>
      <c r="L1" s="199">
        <f>$C$2+3</f>
        <v>46275</v>
      </c>
      <c r="M1" s="199"/>
      <c r="N1" s="199"/>
      <c r="O1" s="199">
        <f>$C$2+4</f>
        <v>46276</v>
      </c>
      <c r="P1" s="199"/>
      <c r="Q1" s="199"/>
      <c r="R1" s="5"/>
      <c r="S1" s="5"/>
      <c r="T1" s="5"/>
      <c r="U1" s="199">
        <f>$C$2+5</f>
        <v>46277</v>
      </c>
      <c r="V1" s="199"/>
      <c r="W1" s="199"/>
      <c r="X1" s="199">
        <f>$C$2+6</f>
        <v>46278</v>
      </c>
      <c r="Y1" s="199"/>
      <c r="Z1" s="199"/>
      <c r="AA1" s="6"/>
      <c r="AB1" s="200">
        <f>'1週'!C2</f>
        <v>46111</v>
      </c>
      <c r="AC1" s="200"/>
      <c r="AD1" s="200"/>
      <c r="AE1" s="131" t="str" cm="1">
        <f t="array" aca="1" ref="AE1" ca="1">MID(CELL("filename", A1), FIND("]", CELL("filename", A1)) + 1, 255)</f>
        <v>24週</v>
      </c>
      <c r="AF1" s="124">
        <f>'23週'!AF1+1</f>
        <v>24</v>
      </c>
    </row>
    <row r="2" spans="2:32" ht="27" customHeight="1" thickTop="1" thickBot="1" x14ac:dyDescent="0.65">
      <c r="B2" s="7"/>
      <c r="C2" s="201">
        <f>'23週'!C2:E2+7</f>
        <v>46272</v>
      </c>
      <c r="D2" s="202"/>
      <c r="E2" s="203"/>
      <c r="F2" s="202">
        <f>C2+1</f>
        <v>46273</v>
      </c>
      <c r="G2" s="202"/>
      <c r="H2" s="202"/>
      <c r="I2" s="201">
        <f>F2+1</f>
        <v>46274</v>
      </c>
      <c r="J2" s="202"/>
      <c r="K2" s="203"/>
      <c r="L2" s="201">
        <f>I2+1</f>
        <v>46275</v>
      </c>
      <c r="M2" s="202"/>
      <c r="N2" s="203"/>
      <c r="O2" s="202">
        <f>L2+1</f>
        <v>46276</v>
      </c>
      <c r="P2" s="202"/>
      <c r="Q2" s="204"/>
      <c r="R2" s="109"/>
      <c r="S2" s="110"/>
      <c r="T2" s="7"/>
      <c r="U2" s="205">
        <f>O2+1</f>
        <v>46277</v>
      </c>
      <c r="V2" s="206"/>
      <c r="W2" s="207"/>
      <c r="X2" s="208">
        <f>U2+1</f>
        <v>46278</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116" priority="1" stopIfTrue="1" operator="equal">
      <formula>"１年"</formula>
    </cfRule>
    <cfRule type="cellIs" dxfId="115" priority="2" stopIfTrue="1" operator="equal">
      <formula>"２年"</formula>
    </cfRule>
    <cfRule type="cellIs" dxfId="114"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800-000000000000}"/>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1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B1:AF47"/>
  <sheetViews>
    <sheetView showGridLines="0" showZeros="0" tabSelected="1" view="pageBreakPreview" topLeftCell="A3" zoomScale="145" zoomScaleNormal="40" zoomScaleSheetLayoutView="145" workbookViewId="0">
      <selection activeCell="C10" sqref="C10"/>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46279</v>
      </c>
      <c r="D1" s="199"/>
      <c r="E1" s="199"/>
      <c r="F1" s="199">
        <f>$C$2+1</f>
        <v>46280</v>
      </c>
      <c r="G1" s="199"/>
      <c r="H1" s="199"/>
      <c r="I1" s="199">
        <f>$C$2+2</f>
        <v>46281</v>
      </c>
      <c r="J1" s="199"/>
      <c r="K1" s="199"/>
      <c r="L1" s="199">
        <f>$C$2+3</f>
        <v>46282</v>
      </c>
      <c r="M1" s="199"/>
      <c r="N1" s="199"/>
      <c r="O1" s="199">
        <f>$C$2+4</f>
        <v>46283</v>
      </c>
      <c r="P1" s="199"/>
      <c r="Q1" s="199"/>
      <c r="R1" s="5"/>
      <c r="S1" s="5"/>
      <c r="T1" s="5"/>
      <c r="U1" s="199">
        <f>$C$2+5</f>
        <v>46284</v>
      </c>
      <c r="V1" s="199"/>
      <c r="W1" s="199"/>
      <c r="X1" s="199">
        <f>$C$2+6</f>
        <v>46285</v>
      </c>
      <c r="Y1" s="199"/>
      <c r="Z1" s="199"/>
      <c r="AA1" s="6"/>
      <c r="AB1" s="200">
        <f>'1週'!C2</f>
        <v>46111</v>
      </c>
      <c r="AC1" s="200"/>
      <c r="AD1" s="200"/>
      <c r="AE1" s="131" t="str" cm="1">
        <f t="array" aca="1" ref="AE1" ca="1">MID(CELL("filename", A1), FIND("]", CELL("filename", A1)) + 1, 255)</f>
        <v>25週</v>
      </c>
      <c r="AF1" s="124">
        <f>'24週'!AF1+1</f>
        <v>25</v>
      </c>
    </row>
    <row r="2" spans="2:32" ht="27" customHeight="1" thickTop="1" thickBot="1" x14ac:dyDescent="0.65">
      <c r="B2" s="7"/>
      <c r="C2" s="248">
        <f>'24週'!C2:E2+7</f>
        <v>46279</v>
      </c>
      <c r="D2" s="249"/>
      <c r="E2" s="250"/>
      <c r="F2" s="202">
        <f>C2+1</f>
        <v>46280</v>
      </c>
      <c r="G2" s="202"/>
      <c r="H2" s="202"/>
      <c r="I2" s="201">
        <f>F2+1</f>
        <v>46281</v>
      </c>
      <c r="J2" s="202"/>
      <c r="K2" s="203"/>
      <c r="L2" s="201">
        <f>I2+1</f>
        <v>46282</v>
      </c>
      <c r="M2" s="202"/>
      <c r="N2" s="203"/>
      <c r="O2" s="202">
        <f>L2+1</f>
        <v>46283</v>
      </c>
      <c r="P2" s="202"/>
      <c r="Q2" s="204"/>
      <c r="R2" s="109"/>
      <c r="S2" s="110"/>
      <c r="T2" s="7"/>
      <c r="U2" s="205">
        <f>O2+1</f>
        <v>46284</v>
      </c>
      <c r="V2" s="206"/>
      <c r="W2" s="207"/>
      <c r="X2" s="208">
        <f>U2+1</f>
        <v>46285</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106"/>
      <c r="D8" s="107"/>
      <c r="E8" s="108"/>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B26:B28"/>
    <mergeCell ref="B29:B31"/>
    <mergeCell ref="AB40:AB43"/>
    <mergeCell ref="T3:T6"/>
    <mergeCell ref="X3:Z3"/>
    <mergeCell ref="C4:E6"/>
    <mergeCell ref="F4:H6"/>
    <mergeCell ref="I4:K6"/>
    <mergeCell ref="L4:N6"/>
    <mergeCell ref="O4:Q6"/>
    <mergeCell ref="U4:W6"/>
    <mergeCell ref="X4:Z6"/>
    <mergeCell ref="F3:H3"/>
    <mergeCell ref="I3:K3"/>
    <mergeCell ref="L3:N3"/>
    <mergeCell ref="O3:Q3"/>
    <mergeCell ref="B13:B15"/>
    <mergeCell ref="B18:B20"/>
    <mergeCell ref="B16:B17"/>
    <mergeCell ref="B21:B23"/>
    <mergeCell ref="B24:B25"/>
    <mergeCell ref="AB1:AD1"/>
    <mergeCell ref="B10:B12"/>
    <mergeCell ref="B3:B6"/>
    <mergeCell ref="C3:E3"/>
    <mergeCell ref="C7:E7"/>
    <mergeCell ref="F7:H7"/>
    <mergeCell ref="I7:K7"/>
    <mergeCell ref="L7:N7"/>
    <mergeCell ref="O7:Q7"/>
    <mergeCell ref="U3:W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13" priority="1" stopIfTrue="1" operator="equal">
      <formula>"１年"</formula>
    </cfRule>
    <cfRule type="cellIs" dxfId="112" priority="2" stopIfTrue="1" operator="equal">
      <formula>"２年"</formula>
    </cfRule>
    <cfRule type="cellIs" dxfId="111" priority="3" stopIfTrue="1" operator="equal">
      <formula>"３年"</formula>
    </cfRule>
  </conditionalFormatting>
  <dataValidations count="2">
    <dataValidation imeMode="on" allowBlank="1" showInputMessage="1" showErrorMessage="1" sqref="AA26:AA27 AA14:AA15 AA30:AA31 AA18:AA19 C7:R7 AA22:AA23 AA2:AA3 AA10:AA11 R3 AC3:AD3 AC41:AD41 AC8:AE39 AC40 L3:L4 U2:U4 I3:I4 F3:F4 O3:O4 C3:C4 AD2 C2:R2 X2:X4 U7:AA7 I13:I14 I10:I11 I29:I30 F18:F19 I21:I22 I18:I19 I26:I27 L21:L22 I32 L18:L19 L13:L14 L10:L11 L29:L30 L26:L27 I24 F13:F14 L32 L24 C13:C14 F10:F11 C10:C11 F29:F30 C29:C30 F26:F27 C26:C27 F32 C32 F24 C24 C21:C22 C18:C19 F21:F22 O21:O22 O18:O19 O13:O14 O10:O11 O29:O30 O26:O27 O32 O24" xr:uid="{00000000-0002-0000-1900-000000000000}"/>
    <dataValidation imeMode="off" allowBlank="1" showInputMessage="1" showErrorMessage="1" sqref="R22 R14 Q18:R18 R30 Q26:R26 Q10:R10 K13 K10 K29 K26 K32 N24 K24 E13 E10 H13 E29 E26 H10 H29 E32 H26 H32 E24 H24 E21 E18 H21 H18 K21 K18 N21 N18 N13 N10 N29 N26 N32 Q21 Q13 Q29 Q32 Q24" xr:uid="{00000000-0002-0000-1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B1:AF47"/>
  <sheetViews>
    <sheetView showGridLines="0" showZeros="0" view="pageBreakPreview" zoomScale="85" zoomScaleNormal="40" zoomScaleSheetLayoutView="85" workbookViewId="0">
      <selection activeCell="B10" sqref="B10:B1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46286</v>
      </c>
      <c r="D1" s="199"/>
      <c r="E1" s="199"/>
      <c r="F1" s="199">
        <f>$C$2+1</f>
        <v>46287</v>
      </c>
      <c r="G1" s="199"/>
      <c r="H1" s="199"/>
      <c r="I1" s="199">
        <f>$C$2+2</f>
        <v>46288</v>
      </c>
      <c r="J1" s="199"/>
      <c r="K1" s="199"/>
      <c r="L1" s="199">
        <f>$C$2+3</f>
        <v>46289</v>
      </c>
      <c r="M1" s="199"/>
      <c r="N1" s="199"/>
      <c r="O1" s="199">
        <f>$C$2+4</f>
        <v>46290</v>
      </c>
      <c r="P1" s="199"/>
      <c r="Q1" s="199"/>
      <c r="R1" s="5"/>
      <c r="S1" s="5"/>
      <c r="T1" s="5"/>
      <c r="U1" s="199">
        <f>$C$2+5</f>
        <v>46291</v>
      </c>
      <c r="V1" s="199"/>
      <c r="W1" s="199"/>
      <c r="X1" s="199">
        <f>$C$2+6</f>
        <v>46292</v>
      </c>
      <c r="Y1" s="199"/>
      <c r="Z1" s="199"/>
      <c r="AA1" s="6"/>
      <c r="AB1" s="200">
        <f>'1週'!C2</f>
        <v>46111</v>
      </c>
      <c r="AC1" s="200"/>
      <c r="AD1" s="200"/>
      <c r="AE1" s="131" t="str" cm="1">
        <f t="array" aca="1" ref="AE1" ca="1">MID(CELL("filename", A1), FIND("]", CELL("filename", A1)) + 1, 255)</f>
        <v>26週</v>
      </c>
      <c r="AF1" s="124">
        <f>'25週'!AF1+1</f>
        <v>26</v>
      </c>
    </row>
    <row r="2" spans="2:32" ht="27" customHeight="1" thickTop="1" thickBot="1" x14ac:dyDescent="0.65">
      <c r="B2" s="7"/>
      <c r="C2" s="251">
        <f>'25週'!C2:E2+7</f>
        <v>46286</v>
      </c>
      <c r="D2" s="208"/>
      <c r="E2" s="252"/>
      <c r="F2" s="208">
        <f>C2+1</f>
        <v>46287</v>
      </c>
      <c r="G2" s="208"/>
      <c r="H2" s="208"/>
      <c r="I2" s="251">
        <f>F2+1</f>
        <v>46288</v>
      </c>
      <c r="J2" s="208"/>
      <c r="K2" s="252"/>
      <c r="L2" s="249">
        <f>I2+1</f>
        <v>46289</v>
      </c>
      <c r="M2" s="249"/>
      <c r="N2" s="249"/>
      <c r="O2" s="254">
        <f>L2+1</f>
        <v>46290</v>
      </c>
      <c r="P2" s="255"/>
      <c r="Q2" s="256"/>
      <c r="R2" s="109"/>
      <c r="S2" s="110"/>
      <c r="T2" s="7"/>
      <c r="U2" s="205">
        <f>O2+1</f>
        <v>46291</v>
      </c>
      <c r="V2" s="206"/>
      <c r="W2" s="207"/>
      <c r="X2" s="208">
        <f>U2+1</f>
        <v>46292</v>
      </c>
      <c r="Y2" s="208"/>
      <c r="Z2" s="209"/>
      <c r="AA2" s="8"/>
      <c r="AB2" s="31" t="s">
        <v>4</v>
      </c>
      <c r="AC2" s="32" t="s">
        <v>0</v>
      </c>
      <c r="AD2" s="210" t="s">
        <v>1</v>
      </c>
      <c r="AE2" s="211"/>
      <c r="AF2" s="212"/>
    </row>
    <row r="3" spans="2:32" ht="19.95" customHeight="1" thickTop="1" x14ac:dyDescent="0.5">
      <c r="B3" s="229"/>
      <c r="C3" s="232" t="str">
        <f>IFERROR(VLOOKUP($C$2,年計!$A$6:$C$371,2,FALSE),"")</f>
        <v>敬老の日</v>
      </c>
      <c r="D3" s="233"/>
      <c r="E3" s="234"/>
      <c r="F3" s="232" t="str">
        <f>IFERROR(VLOOKUP($F$2,年計!$A$6:$C$371,2,FALSE),"")</f>
        <v>国民の休日</v>
      </c>
      <c r="G3" s="233"/>
      <c r="H3" s="234"/>
      <c r="I3" s="232" t="str">
        <f>IFERROR(VLOOKUP($I$2,年計!$A$6:$C$371,2,FALSE),"")</f>
        <v>秋分の日</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76"/>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79"/>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76"/>
      <c r="G10" s="9"/>
      <c r="H10" s="77"/>
      <c r="I10" s="76"/>
      <c r="J10" s="9"/>
      <c r="K10" s="77"/>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79"/>
      <c r="G11" s="80"/>
      <c r="H11" s="81"/>
      <c r="I11" s="79"/>
      <c r="J11" s="80"/>
      <c r="K11" s="81"/>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76"/>
      <c r="G12" s="9"/>
      <c r="H12" s="77"/>
      <c r="I12" s="76"/>
      <c r="J12" s="9"/>
      <c r="K12" s="77"/>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79"/>
      <c r="G13" s="80"/>
      <c r="H13" s="81"/>
      <c r="I13" s="79"/>
      <c r="J13" s="80"/>
      <c r="K13" s="81"/>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95"/>
      <c r="G14" s="9"/>
      <c r="H14" s="77"/>
      <c r="I14" s="95"/>
      <c r="J14" s="9"/>
      <c r="K14" s="77"/>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79"/>
      <c r="G15" s="80"/>
      <c r="H15" s="81"/>
      <c r="I15" s="79"/>
      <c r="J15" s="80"/>
      <c r="K15" s="81"/>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95"/>
      <c r="G16" s="9"/>
      <c r="H16" s="77"/>
      <c r="I16" s="95"/>
      <c r="J16" s="9"/>
      <c r="K16" s="77"/>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79"/>
      <c r="G17" s="80"/>
      <c r="H17" s="81"/>
      <c r="I17" s="79"/>
      <c r="J17" s="80"/>
      <c r="K17" s="81"/>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95"/>
      <c r="G18" s="9"/>
      <c r="H18" s="77"/>
      <c r="I18" s="95"/>
      <c r="J18" s="9"/>
      <c r="K18" s="77"/>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79"/>
      <c r="G19" s="80"/>
      <c r="H19" s="81"/>
      <c r="I19" s="79"/>
      <c r="J19" s="80"/>
      <c r="K19" s="81"/>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95"/>
      <c r="G20" s="9"/>
      <c r="H20" s="77"/>
      <c r="I20" s="95"/>
      <c r="J20" s="9"/>
      <c r="K20" s="77"/>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79"/>
      <c r="G21" s="80"/>
      <c r="H21" s="81"/>
      <c r="I21" s="79"/>
      <c r="J21" s="80"/>
      <c r="K21" s="81"/>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95"/>
      <c r="G22" s="9"/>
      <c r="H22" s="77"/>
      <c r="I22" s="95"/>
      <c r="J22" s="9"/>
      <c r="K22" s="77"/>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79"/>
      <c r="G23" s="80"/>
      <c r="H23" s="81"/>
      <c r="I23" s="79"/>
      <c r="J23" s="80"/>
      <c r="K23" s="81"/>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95"/>
      <c r="G24" s="9"/>
      <c r="H24" s="77"/>
      <c r="I24" s="95"/>
      <c r="J24" s="9"/>
      <c r="K24" s="77"/>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79"/>
      <c r="G25" s="80"/>
      <c r="H25" s="81"/>
      <c r="I25" s="79"/>
      <c r="J25" s="80"/>
      <c r="K25" s="81"/>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95"/>
      <c r="G26" s="9"/>
      <c r="H26" s="77"/>
      <c r="I26" s="95"/>
      <c r="J26" s="9"/>
      <c r="K26" s="77"/>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79"/>
      <c r="G27" s="80"/>
      <c r="H27" s="81"/>
      <c r="I27" s="79"/>
      <c r="J27" s="80"/>
      <c r="K27" s="81"/>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95"/>
      <c r="G28" s="9"/>
      <c r="H28" s="77"/>
      <c r="I28" s="95"/>
      <c r="J28" s="9"/>
      <c r="K28" s="77"/>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79"/>
      <c r="G29" s="80"/>
      <c r="H29" s="81"/>
      <c r="I29" s="79"/>
      <c r="J29" s="80"/>
      <c r="K29" s="81"/>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95"/>
      <c r="G30" s="9"/>
      <c r="H30" s="77"/>
      <c r="I30" s="95"/>
      <c r="J30" s="9"/>
      <c r="K30" s="77"/>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79"/>
      <c r="G31" s="80"/>
      <c r="H31" s="81"/>
      <c r="I31" s="79"/>
      <c r="J31" s="80"/>
      <c r="K31" s="81"/>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95"/>
      <c r="D32" s="9"/>
      <c r="E32" s="77"/>
      <c r="F32" s="95"/>
      <c r="G32" s="9"/>
      <c r="H32" s="77"/>
      <c r="I32" s="95"/>
      <c r="J32" s="9"/>
      <c r="K32" s="77"/>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79"/>
      <c r="D33" s="80"/>
      <c r="E33" s="81"/>
      <c r="F33" s="79"/>
      <c r="G33" s="80"/>
      <c r="H33" s="81"/>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95"/>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76"/>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79"/>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6"/>
      <c r="P38" s="97"/>
      <c r="Q38" s="9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B29:B31"/>
    <mergeCell ref="AB1:AD1"/>
    <mergeCell ref="U3:W3"/>
    <mergeCell ref="X3:Z3"/>
    <mergeCell ref="U4:W6"/>
    <mergeCell ref="X4:Z6"/>
    <mergeCell ref="AD2:AF2"/>
    <mergeCell ref="X1:Z1"/>
    <mergeCell ref="U2:W2"/>
    <mergeCell ref="X2:Z2"/>
    <mergeCell ref="C3:E3"/>
    <mergeCell ref="F3:H3"/>
    <mergeCell ref="I3:K3"/>
    <mergeCell ref="L3:N3"/>
    <mergeCell ref="O3:Q3"/>
    <mergeCell ref="B18:B20"/>
    <mergeCell ref="B26:B28"/>
    <mergeCell ref="B13:B15"/>
    <mergeCell ref="B16:B17"/>
    <mergeCell ref="B21:B23"/>
    <mergeCell ref="B24:B25"/>
    <mergeCell ref="B10:B12"/>
    <mergeCell ref="B3:B6"/>
    <mergeCell ref="T3:T6"/>
    <mergeCell ref="F7:H7"/>
    <mergeCell ref="I7:K7"/>
    <mergeCell ref="C7:E7"/>
    <mergeCell ref="O7:Q7"/>
    <mergeCell ref="L7:N7"/>
    <mergeCell ref="C4:E6"/>
    <mergeCell ref="F4:H6"/>
    <mergeCell ref="I4:K6"/>
    <mergeCell ref="L4:N6"/>
    <mergeCell ref="C1:E1"/>
    <mergeCell ref="F1:H1"/>
    <mergeCell ref="I1:K1"/>
    <mergeCell ref="L1:N1"/>
    <mergeCell ref="U1:W1"/>
    <mergeCell ref="O1:Q1"/>
    <mergeCell ref="AB40:AB43"/>
    <mergeCell ref="AB44:AB45"/>
    <mergeCell ref="O4:Q6"/>
    <mergeCell ref="C2:E2"/>
    <mergeCell ref="F2:H2"/>
    <mergeCell ref="I2:K2"/>
    <mergeCell ref="L2:N2"/>
    <mergeCell ref="O2:Q2"/>
  </mergeCells>
  <phoneticPr fontId="2"/>
  <conditionalFormatting sqref="P14 P18 P22 P26 P30">
    <cfRule type="cellIs" dxfId="110" priority="1" stopIfTrue="1" operator="equal">
      <formula>"１年"</formula>
    </cfRule>
    <cfRule type="cellIs" dxfId="109" priority="2" stopIfTrue="1" operator="equal">
      <formula>"２年"</formula>
    </cfRule>
    <cfRule type="cellIs" dxfId="108" priority="3" stopIfTrue="1" operator="equal">
      <formula>"３年"</formula>
    </cfRule>
  </conditionalFormatting>
  <dataValidations count="2">
    <dataValidation imeMode="off" allowBlank="1" showInputMessage="1" showErrorMessage="1" sqref="Q10:R10 Q26:R26 R14 R22 Q18:R18 R30 N24 N21 N18 N13 N10 N29 N26 N32 Q21 Q13 Q29 Q32 Q24" xr:uid="{00000000-0002-0000-1A00-000000000000}"/>
    <dataValidation imeMode="on" allowBlank="1" showInputMessage="1" showErrorMessage="1" sqref="AA26:AA27 AA14:AA15 AA30:AA31 AA18:AA19 AC40 AA22:AA23 AA10:AA11 C2:R2 U7:AA7 X2:X4 U2:U4 AC8:AE39 O3:O4 F3:F4 C3:C4 L3:L4 I3:I4 AD2 AC3:AD3 C7:R7 AA2:AA3 AC41:AD41 R3 L21:L22 L18:L19 L13:L14 L10:L11 L29:L30 L26:L27 L32 L24 O21:O22 O18:O19 O13:O14 O10:O11 O29:O30 O26:O27 O32 O24" xr:uid="{00000000-0002-0000-1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B1:AF47"/>
  <sheetViews>
    <sheetView showGridLines="0" showZeros="0" view="pageBreakPreview" topLeftCell="A10"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46293</v>
      </c>
      <c r="D1" s="199"/>
      <c r="E1" s="199"/>
      <c r="F1" s="199">
        <f>$C$2+1</f>
        <v>46294</v>
      </c>
      <c r="G1" s="199"/>
      <c r="H1" s="199"/>
      <c r="I1" s="199">
        <f>$C$2+2</f>
        <v>46295</v>
      </c>
      <c r="J1" s="199"/>
      <c r="K1" s="199"/>
      <c r="L1" s="199">
        <f>$C$2+3</f>
        <v>46296</v>
      </c>
      <c r="M1" s="199"/>
      <c r="N1" s="199"/>
      <c r="O1" s="199">
        <f>$C$2+4</f>
        <v>46297</v>
      </c>
      <c r="P1" s="199"/>
      <c r="Q1" s="199"/>
      <c r="R1" s="5"/>
      <c r="S1" s="5"/>
      <c r="T1" s="5"/>
      <c r="U1" s="199">
        <f>$C$2+5</f>
        <v>46298</v>
      </c>
      <c r="V1" s="199"/>
      <c r="W1" s="199"/>
      <c r="X1" s="199">
        <f>$C$2+6</f>
        <v>46299</v>
      </c>
      <c r="Y1" s="199"/>
      <c r="Z1" s="199"/>
      <c r="AA1" s="6"/>
      <c r="AB1" s="200">
        <f>'1週'!C2</f>
        <v>46111</v>
      </c>
      <c r="AC1" s="200"/>
      <c r="AD1" s="200"/>
      <c r="AE1" s="131" t="str" cm="1">
        <f t="array" aca="1" ref="AE1" ca="1">MID(CELL("filename", A1), FIND("]", CELL("filename", A1)) + 1, 255)</f>
        <v>27週</v>
      </c>
      <c r="AF1" s="124">
        <f>'26週'!AF1+1</f>
        <v>27</v>
      </c>
    </row>
    <row r="2" spans="2:32" ht="27" customHeight="1" thickTop="1" thickBot="1" x14ac:dyDescent="0.65">
      <c r="B2" s="7"/>
      <c r="C2" s="201">
        <f>'26週'!C2:E2+7</f>
        <v>46293</v>
      </c>
      <c r="D2" s="202"/>
      <c r="E2" s="203"/>
      <c r="F2" s="202">
        <f>C2+1</f>
        <v>46294</v>
      </c>
      <c r="G2" s="202"/>
      <c r="H2" s="202"/>
      <c r="I2" s="201">
        <f>F2+1</f>
        <v>46295</v>
      </c>
      <c r="J2" s="202"/>
      <c r="K2" s="203"/>
      <c r="L2" s="201">
        <f>I2+1</f>
        <v>46296</v>
      </c>
      <c r="M2" s="202"/>
      <c r="N2" s="203"/>
      <c r="O2" s="202">
        <f>L2+1</f>
        <v>46297</v>
      </c>
      <c r="P2" s="202"/>
      <c r="Q2" s="204"/>
      <c r="R2" s="109"/>
      <c r="S2" s="110"/>
      <c r="T2" s="7"/>
      <c r="U2" s="205">
        <f>O2+1</f>
        <v>46298</v>
      </c>
      <c r="V2" s="206"/>
      <c r="W2" s="207"/>
      <c r="X2" s="208">
        <f>U2+1</f>
        <v>46299</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107" priority="1" stopIfTrue="1" operator="equal">
      <formula>"１年"</formula>
    </cfRule>
    <cfRule type="cellIs" dxfId="106" priority="2" stopIfTrue="1" operator="equal">
      <formula>"２年"</formula>
    </cfRule>
    <cfRule type="cellIs" dxfId="105" priority="3" stopIfTrue="1" operator="equal">
      <formula>"３年"</formula>
    </cfRule>
  </conditionalFormatting>
  <dataValidations count="2">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1B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indexed="13"/>
  </sheetPr>
  <dimension ref="B1:AJ47"/>
  <sheetViews>
    <sheetView showGridLines="0" showZeros="0" view="pageBreakPreview" zoomScale="115" zoomScaleNormal="40" zoomScaleSheetLayoutView="115" workbookViewId="0">
      <selection activeCell="C2" sqref="C2:E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6" ht="20.100000000000001" customHeight="1" thickBot="1" x14ac:dyDescent="0.6">
      <c r="B1" s="4"/>
      <c r="C1" s="199">
        <f>$C$2</f>
        <v>46111</v>
      </c>
      <c r="D1" s="199"/>
      <c r="E1" s="199"/>
      <c r="F1" s="199">
        <f>$C$2+1</f>
        <v>46112</v>
      </c>
      <c r="G1" s="199"/>
      <c r="H1" s="199"/>
      <c r="I1" s="199">
        <f>$C$2+2</f>
        <v>46113</v>
      </c>
      <c r="J1" s="199"/>
      <c r="K1" s="199"/>
      <c r="L1" s="199">
        <f>$C$2+3</f>
        <v>46114</v>
      </c>
      <c r="M1" s="199"/>
      <c r="N1" s="199"/>
      <c r="O1" s="199">
        <f>$C$2+4</f>
        <v>46115</v>
      </c>
      <c r="P1" s="199"/>
      <c r="Q1" s="199"/>
      <c r="R1" s="5"/>
      <c r="S1" s="5"/>
      <c r="T1" s="5"/>
      <c r="U1" s="199">
        <f>$C$2+5</f>
        <v>46116</v>
      </c>
      <c r="V1" s="199"/>
      <c r="W1" s="199"/>
      <c r="X1" s="199">
        <f>$C$2+6</f>
        <v>46117</v>
      </c>
      <c r="Y1" s="199"/>
      <c r="Z1" s="199"/>
      <c r="AA1" s="6"/>
      <c r="AB1" s="200">
        <f>'1週'!C2</f>
        <v>46111</v>
      </c>
      <c r="AC1" s="200"/>
      <c r="AD1" s="200"/>
      <c r="AE1" s="131" t="str" cm="1">
        <f t="array" aca="1" ref="AE1" ca="1">MID(CELL("filename", A1), FIND("]", CELL("filename", A1)) + 1, 255)</f>
        <v>1週</v>
      </c>
      <c r="AF1" s="124">
        <v>1</v>
      </c>
    </row>
    <row r="2" spans="2:36" ht="27" customHeight="1" thickTop="1" thickBot="1" x14ac:dyDescent="0.65">
      <c r="B2" s="7"/>
      <c r="C2" s="201">
        <v>46111</v>
      </c>
      <c r="D2" s="202"/>
      <c r="E2" s="203"/>
      <c r="F2" s="202">
        <f>C2+1</f>
        <v>46112</v>
      </c>
      <c r="G2" s="202"/>
      <c r="H2" s="202"/>
      <c r="I2" s="201">
        <f>F2+1</f>
        <v>46113</v>
      </c>
      <c r="J2" s="202"/>
      <c r="K2" s="203"/>
      <c r="L2" s="201">
        <f>I2+1</f>
        <v>46114</v>
      </c>
      <c r="M2" s="202"/>
      <c r="N2" s="203"/>
      <c r="O2" s="201">
        <f>L2+1</f>
        <v>46115</v>
      </c>
      <c r="P2" s="202"/>
      <c r="Q2" s="204"/>
      <c r="R2" s="109"/>
      <c r="S2" s="110"/>
      <c r="T2" s="7"/>
      <c r="U2" s="205">
        <f>O2+1</f>
        <v>46116</v>
      </c>
      <c r="V2" s="206"/>
      <c r="W2" s="207"/>
      <c r="X2" s="208">
        <f>U2+1</f>
        <v>46117</v>
      </c>
      <c r="Y2" s="208"/>
      <c r="Z2" s="209"/>
      <c r="AA2" s="8"/>
      <c r="AB2" s="31" t="s">
        <v>4</v>
      </c>
      <c r="AC2" s="32" t="s">
        <v>0</v>
      </c>
      <c r="AD2" s="210" t="s">
        <v>1</v>
      </c>
      <c r="AE2" s="211"/>
      <c r="AF2" s="212"/>
    </row>
    <row r="3" spans="2:36" ht="19.95" customHeight="1" thickTop="1" x14ac:dyDescent="0.5">
      <c r="B3" s="229"/>
      <c r="C3" s="232" t="str">
        <f>IFERROR(VLOOKUP($C$2,年計!$A$6:$C$371,2,FALSE),"")</f>
        <v/>
      </c>
      <c r="D3" s="233"/>
      <c r="E3" s="234"/>
      <c r="F3" s="232" t="str">
        <f>IFERROR(VLOOKUP($F$2,年計!$A$6:$C$371,2,FALSE),"")</f>
        <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6" ht="19.95" customHeight="1" x14ac:dyDescent="0.5">
      <c r="B4" s="230"/>
      <c r="C4" s="217" t="str">
        <f>IFERROR(VLOOKUP($C$2,年計!$A$6:$C$371,3,FALSE),"")</f>
        <v/>
      </c>
      <c r="D4" s="218"/>
      <c r="E4" s="236"/>
      <c r="F4" s="217" t="str">
        <f>IFERROR(VLOOKUP($F$2,年計!$A$6:$C$371,3,FALSE),"")</f>
        <v/>
      </c>
      <c r="G4" s="218"/>
      <c r="H4" s="236"/>
      <c r="I4" s="217" t="str">
        <f>IFERROR(VLOOKUP($I$2,年計!$A$6:$C$371,3,FALSE),"")</f>
        <v>＜年度始休業＞</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t="str">
        <f>IFERROR(VLOOKUP($X$2,年計!$A$6:$C$371,3,FALSE),"")</f>
        <v>～＜年度始休業＞</v>
      </c>
      <c r="Y4" s="218"/>
      <c r="Z4" s="219"/>
      <c r="AA4" s="10"/>
      <c r="AB4" s="163"/>
      <c r="AC4" s="122"/>
      <c r="AD4" s="13"/>
      <c r="AE4" s="13"/>
      <c r="AF4" s="14"/>
    </row>
    <row r="5" spans="2:36"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6"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6" ht="19.95" customHeight="1" thickTop="1" x14ac:dyDescent="0.5">
      <c r="B7" s="17"/>
      <c r="C7" s="72"/>
      <c r="D7" s="73"/>
      <c r="E7" s="74"/>
      <c r="F7" s="223"/>
      <c r="G7" s="223"/>
      <c r="H7" s="223"/>
      <c r="I7" s="224"/>
      <c r="J7" s="223"/>
      <c r="K7" s="225"/>
      <c r="L7" s="224"/>
      <c r="M7" s="223"/>
      <c r="N7" s="225"/>
      <c r="O7" s="73"/>
      <c r="P7" s="73"/>
      <c r="Q7" s="75"/>
      <c r="R7" s="29"/>
      <c r="S7" s="9"/>
      <c r="T7" s="17"/>
      <c r="U7" s="72"/>
      <c r="V7" s="73"/>
      <c r="W7" s="74"/>
      <c r="X7" s="73"/>
      <c r="Y7" s="73"/>
      <c r="Z7" s="75"/>
      <c r="AA7" s="29"/>
      <c r="AB7" s="164"/>
      <c r="AC7" s="123"/>
      <c r="AD7" s="15"/>
      <c r="AE7" s="15"/>
      <c r="AF7" s="16"/>
    </row>
    <row r="8" spans="2:36"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6"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6" ht="19.95" customHeight="1" x14ac:dyDescent="0.5">
      <c r="B10" s="18"/>
      <c r="C10" s="76"/>
      <c r="D10" s="9"/>
      <c r="E10" s="77"/>
      <c r="F10" s="76"/>
      <c r="G10" s="9"/>
      <c r="H10" s="77"/>
      <c r="I10" s="76"/>
      <c r="J10" s="9"/>
      <c r="K10" s="77"/>
      <c r="L10" s="76"/>
      <c r="M10" s="9"/>
      <c r="N10" s="77"/>
      <c r="O10" s="9"/>
      <c r="P10" s="9"/>
      <c r="Q10" s="78"/>
      <c r="R10" s="23"/>
      <c r="S10" s="9"/>
      <c r="T10" s="18"/>
      <c r="U10" s="76"/>
      <c r="V10" s="9"/>
      <c r="W10" s="77"/>
      <c r="X10" s="9"/>
      <c r="Y10" s="9"/>
      <c r="Z10" s="78"/>
      <c r="AA10" s="23"/>
      <c r="AB10" s="39"/>
      <c r="AC10" s="40"/>
      <c r="AD10" s="41"/>
      <c r="AE10" s="41"/>
      <c r="AF10" s="42"/>
    </row>
    <row r="11" spans="2:36" ht="19.95" customHeight="1" x14ac:dyDescent="0.5">
      <c r="B11" s="20"/>
      <c r="C11" s="79"/>
      <c r="D11" s="80"/>
      <c r="E11" s="81"/>
      <c r="F11" s="79"/>
      <c r="G11" s="80"/>
      <c r="H11" s="81"/>
      <c r="I11" s="79"/>
      <c r="J11" s="80"/>
      <c r="K11" s="81"/>
      <c r="L11" s="79"/>
      <c r="M11" s="80"/>
      <c r="N11" s="81"/>
      <c r="O11" s="80"/>
      <c r="P11" s="80"/>
      <c r="Q11" s="82"/>
      <c r="R11" s="21"/>
      <c r="S11" s="9"/>
      <c r="T11" s="20"/>
      <c r="U11" s="79"/>
      <c r="V11" s="80"/>
      <c r="W11" s="81"/>
      <c r="X11" s="80"/>
      <c r="Y11" s="80"/>
      <c r="Z11" s="82"/>
      <c r="AA11" s="21"/>
      <c r="AB11" s="39"/>
      <c r="AC11" s="40"/>
      <c r="AD11" s="41"/>
      <c r="AE11" s="41"/>
      <c r="AF11" s="42"/>
      <c r="AJ11" s="111"/>
    </row>
    <row r="12" spans="2:36" ht="19.95" customHeight="1" x14ac:dyDescent="0.5">
      <c r="B12" s="18"/>
      <c r="C12" s="76"/>
      <c r="D12" s="9"/>
      <c r="E12" s="77"/>
      <c r="F12" s="76"/>
      <c r="G12" s="9"/>
      <c r="H12" s="77"/>
      <c r="I12" s="76"/>
      <c r="J12" s="9"/>
      <c r="K12" s="77"/>
      <c r="L12" s="76"/>
      <c r="M12" s="9"/>
      <c r="N12" s="77"/>
      <c r="O12" s="9"/>
      <c r="P12" s="9"/>
      <c r="Q12" s="78"/>
      <c r="R12" s="21"/>
      <c r="S12" s="9"/>
      <c r="T12" s="18"/>
      <c r="U12" s="76"/>
      <c r="V12" s="9"/>
      <c r="W12" s="77"/>
      <c r="X12" s="9"/>
      <c r="Y12" s="9"/>
      <c r="Z12" s="78"/>
      <c r="AA12" s="21"/>
      <c r="AB12" s="39"/>
      <c r="AC12" s="40"/>
      <c r="AD12" s="41"/>
      <c r="AE12" s="41"/>
      <c r="AF12" s="42"/>
    </row>
    <row r="13" spans="2:36" ht="19.95" customHeight="1" x14ac:dyDescent="0.5">
      <c r="B13" s="20"/>
      <c r="C13" s="79"/>
      <c r="D13" s="80"/>
      <c r="E13" s="81"/>
      <c r="F13" s="79"/>
      <c r="G13" s="80"/>
      <c r="H13" s="81"/>
      <c r="I13" s="79"/>
      <c r="J13" s="80"/>
      <c r="K13" s="81"/>
      <c r="L13" s="79"/>
      <c r="M13" s="80"/>
      <c r="N13" s="81"/>
      <c r="O13" s="80"/>
      <c r="P13" s="80"/>
      <c r="Q13" s="82"/>
      <c r="R13" s="21"/>
      <c r="S13" s="9"/>
      <c r="T13" s="20"/>
      <c r="U13" s="79"/>
      <c r="V13" s="80"/>
      <c r="W13" s="81"/>
      <c r="X13" s="80"/>
      <c r="Y13" s="80"/>
      <c r="Z13" s="82"/>
      <c r="AA13" s="21"/>
      <c r="AB13" s="39"/>
      <c r="AC13" s="40"/>
      <c r="AD13" s="41"/>
      <c r="AE13" s="41"/>
      <c r="AF13" s="42"/>
    </row>
    <row r="14" spans="2:36" ht="19.95" customHeight="1" x14ac:dyDescent="0.5">
      <c r="B14" s="18">
        <v>6</v>
      </c>
      <c r="C14" s="76"/>
      <c r="D14" s="9"/>
      <c r="E14" s="77"/>
      <c r="F14" s="76"/>
      <c r="G14" s="9"/>
      <c r="H14" s="77"/>
      <c r="I14" s="76"/>
      <c r="J14" s="9"/>
      <c r="K14" s="77"/>
      <c r="L14" s="76"/>
      <c r="M14" s="9"/>
      <c r="N14" s="77"/>
      <c r="O14" s="9"/>
      <c r="P14" s="9"/>
      <c r="Q14" s="78"/>
      <c r="R14" s="23"/>
      <c r="S14" s="9"/>
      <c r="T14" s="18">
        <v>6</v>
      </c>
      <c r="U14" s="76"/>
      <c r="V14" s="9"/>
      <c r="W14" s="77"/>
      <c r="X14" s="9"/>
      <c r="Y14" s="9"/>
      <c r="Z14" s="78"/>
      <c r="AA14" s="23"/>
      <c r="AB14" s="39"/>
      <c r="AC14" s="40"/>
      <c r="AD14" s="41"/>
      <c r="AE14" s="41"/>
      <c r="AF14" s="42"/>
    </row>
    <row r="15" spans="2:36" ht="19.95" customHeight="1" x14ac:dyDescent="0.5">
      <c r="B15" s="20"/>
      <c r="C15" s="79"/>
      <c r="D15" s="80"/>
      <c r="E15" s="81"/>
      <c r="F15" s="79"/>
      <c r="G15" s="80"/>
      <c r="H15" s="81"/>
      <c r="I15" s="79"/>
      <c r="J15" s="80"/>
      <c r="K15" s="81"/>
      <c r="L15" s="79"/>
      <c r="M15" s="80"/>
      <c r="N15" s="81"/>
      <c r="O15" s="80"/>
      <c r="P15" s="80"/>
      <c r="Q15" s="82"/>
      <c r="R15" s="21"/>
      <c r="S15" s="9"/>
      <c r="T15" s="20"/>
      <c r="U15" s="79"/>
      <c r="V15" s="80"/>
      <c r="W15" s="81"/>
      <c r="X15" s="80"/>
      <c r="Y15" s="80"/>
      <c r="Z15" s="82"/>
      <c r="AA15" s="21"/>
      <c r="AB15" s="43"/>
      <c r="AC15" s="44"/>
      <c r="AD15" s="45"/>
      <c r="AE15" s="45"/>
      <c r="AF15" s="46"/>
    </row>
    <row r="16" spans="2:36" ht="19.95" customHeight="1" x14ac:dyDescent="0.5">
      <c r="B16" s="18">
        <v>7</v>
      </c>
      <c r="C16" s="76"/>
      <c r="D16" s="9"/>
      <c r="E16" s="77"/>
      <c r="F16" s="76"/>
      <c r="G16" s="9"/>
      <c r="H16" s="77"/>
      <c r="I16" s="76"/>
      <c r="J16" s="9"/>
      <c r="K16" s="77"/>
      <c r="L16" s="76"/>
      <c r="M16" s="9"/>
      <c r="N16" s="77"/>
      <c r="O16" s="9"/>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79"/>
      <c r="M17" s="80"/>
      <c r="N17" s="81"/>
      <c r="O17" s="80"/>
      <c r="P17" s="80"/>
      <c r="Q17" s="82"/>
      <c r="R17" s="21"/>
      <c r="S17" s="9"/>
      <c r="T17" s="20"/>
      <c r="U17" s="79"/>
      <c r="V17" s="80"/>
      <c r="W17" s="81"/>
      <c r="X17" s="80"/>
      <c r="Y17" s="80"/>
      <c r="Z17" s="82"/>
      <c r="AA17" s="21"/>
      <c r="AB17" s="39"/>
      <c r="AC17" s="40"/>
      <c r="AD17" s="41"/>
      <c r="AE17" s="41"/>
      <c r="AF17" s="42"/>
    </row>
    <row r="18" spans="2:32" ht="19.95" customHeight="1" x14ac:dyDescent="0.5">
      <c r="B18" s="18">
        <v>8</v>
      </c>
      <c r="C18" s="76"/>
      <c r="D18" s="9"/>
      <c r="E18" s="77"/>
      <c r="F18" s="76"/>
      <c r="G18" s="9"/>
      <c r="H18" s="77"/>
      <c r="I18" s="76"/>
      <c r="J18" s="9"/>
      <c r="K18" s="77"/>
      <c r="L18" s="76"/>
      <c r="M18" s="9"/>
      <c r="N18" s="77"/>
      <c r="O18" s="9"/>
      <c r="P18" s="9"/>
      <c r="Q18" s="78"/>
      <c r="R18" s="30"/>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80"/>
      <c r="P19" s="80"/>
      <c r="Q19" s="82"/>
      <c r="R19" s="21"/>
      <c r="S19" s="9"/>
      <c r="T19" s="20"/>
      <c r="U19" s="79"/>
      <c r="V19" s="80"/>
      <c r="W19" s="81"/>
      <c r="X19" s="80"/>
      <c r="Y19" s="80"/>
      <c r="Z19" s="82"/>
      <c r="AA19" s="21"/>
      <c r="AB19" s="39"/>
      <c r="AC19" s="40"/>
      <c r="AD19" s="41"/>
      <c r="AE19" s="41"/>
      <c r="AF19" s="42"/>
    </row>
    <row r="20" spans="2:32" ht="19.95" customHeight="1" x14ac:dyDescent="0.5">
      <c r="B20" s="18">
        <v>9</v>
      </c>
      <c r="C20" s="76"/>
      <c r="D20" s="9"/>
      <c r="E20" s="77"/>
      <c r="F20" s="76"/>
      <c r="G20" s="9"/>
      <c r="H20" s="77"/>
      <c r="I20" s="76"/>
      <c r="J20" s="9"/>
      <c r="K20" s="77"/>
      <c r="L20" s="76"/>
      <c r="M20" s="9"/>
      <c r="N20" s="77"/>
      <c r="O20" s="9"/>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80"/>
      <c r="P21" s="80"/>
      <c r="Q21" s="82"/>
      <c r="R21" s="21"/>
      <c r="S21" s="9"/>
      <c r="T21" s="20"/>
      <c r="U21" s="79"/>
      <c r="V21" s="80"/>
      <c r="W21" s="81"/>
      <c r="X21" s="80"/>
      <c r="Y21" s="80"/>
      <c r="Z21" s="82"/>
      <c r="AA21" s="21"/>
      <c r="AB21" s="39"/>
      <c r="AC21" s="40"/>
      <c r="AD21" s="41"/>
      <c r="AE21" s="41"/>
      <c r="AF21" s="42"/>
    </row>
    <row r="22" spans="2:32" ht="19.95" customHeight="1" x14ac:dyDescent="0.5">
      <c r="B22" s="18">
        <v>10</v>
      </c>
      <c r="C22" s="76"/>
      <c r="D22" s="9"/>
      <c r="E22" s="77"/>
      <c r="F22" s="76"/>
      <c r="G22" s="9"/>
      <c r="H22" s="77"/>
      <c r="I22" s="76"/>
      <c r="J22" s="9"/>
      <c r="K22" s="77"/>
      <c r="L22" s="76"/>
      <c r="M22" s="9"/>
      <c r="N22" s="77"/>
      <c r="O22" s="9"/>
      <c r="P22" s="9"/>
      <c r="Q22" s="78"/>
      <c r="R22" s="23"/>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80"/>
      <c r="P23" s="80"/>
      <c r="Q23" s="82"/>
      <c r="R23" s="21"/>
      <c r="S23" s="9"/>
      <c r="T23" s="20"/>
      <c r="U23" s="79"/>
      <c r="V23" s="80"/>
      <c r="W23" s="81"/>
      <c r="X23" s="80"/>
      <c r="Y23" s="80"/>
      <c r="Z23" s="82"/>
      <c r="AA23" s="21"/>
      <c r="AB23" s="36"/>
      <c r="AC23" s="48"/>
      <c r="AD23" s="37"/>
      <c r="AE23" s="37"/>
      <c r="AF23" s="38"/>
    </row>
    <row r="24" spans="2:32" ht="19.95" customHeight="1" x14ac:dyDescent="0.5">
      <c r="B24" s="18">
        <v>11</v>
      </c>
      <c r="C24" s="76"/>
      <c r="D24" s="9"/>
      <c r="E24" s="77"/>
      <c r="F24" s="76"/>
      <c r="G24" s="9"/>
      <c r="H24" s="77"/>
      <c r="I24" s="76"/>
      <c r="J24" s="9"/>
      <c r="K24" s="77"/>
      <c r="L24" s="76"/>
      <c r="M24" s="9"/>
      <c r="N24" s="77"/>
      <c r="O24" s="9"/>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80"/>
      <c r="P25" s="80"/>
      <c r="Q25" s="82"/>
      <c r="R25" s="21"/>
      <c r="S25" s="9"/>
      <c r="T25" s="20"/>
      <c r="U25" s="79"/>
      <c r="V25" s="80"/>
      <c r="W25" s="81"/>
      <c r="X25" s="80"/>
      <c r="Y25" s="80"/>
      <c r="Z25" s="82"/>
      <c r="AA25" s="21"/>
      <c r="AB25" s="39"/>
      <c r="AC25" s="40"/>
      <c r="AD25" s="41"/>
      <c r="AE25" s="41"/>
      <c r="AF25" s="42"/>
    </row>
    <row r="26" spans="2:32" ht="19.95" customHeight="1" x14ac:dyDescent="0.5">
      <c r="B26" s="18">
        <v>12</v>
      </c>
      <c r="C26" s="76"/>
      <c r="D26" s="9"/>
      <c r="E26" s="77"/>
      <c r="F26" s="76"/>
      <c r="G26" s="9"/>
      <c r="H26" s="77"/>
      <c r="I26" s="76"/>
      <c r="J26" s="9"/>
      <c r="K26" s="77"/>
      <c r="L26" s="76"/>
      <c r="M26" s="9"/>
      <c r="N26" s="77"/>
      <c r="O26" s="9"/>
      <c r="P26" s="9"/>
      <c r="Q26" s="78"/>
      <c r="R26" s="23"/>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80"/>
      <c r="P27" s="80"/>
      <c r="Q27" s="82"/>
      <c r="R27" s="21"/>
      <c r="S27" s="9"/>
      <c r="T27" s="20"/>
      <c r="U27" s="79"/>
      <c r="V27" s="80"/>
      <c r="W27" s="81"/>
      <c r="X27" s="80"/>
      <c r="Y27" s="80"/>
      <c r="Z27" s="82"/>
      <c r="AA27" s="21"/>
      <c r="AB27" s="39"/>
      <c r="AC27" s="40"/>
      <c r="AD27" s="41"/>
      <c r="AE27" s="41"/>
      <c r="AF27" s="42"/>
    </row>
    <row r="28" spans="2:32" ht="19.95" customHeight="1" x14ac:dyDescent="0.5">
      <c r="B28" s="18">
        <v>13</v>
      </c>
      <c r="C28" s="76"/>
      <c r="D28" s="9"/>
      <c r="E28" s="77"/>
      <c r="F28" s="76"/>
      <c r="G28" s="9"/>
      <c r="H28" s="77"/>
      <c r="I28" s="76"/>
      <c r="J28" s="9"/>
      <c r="K28" s="77"/>
      <c r="L28" s="76"/>
      <c r="M28" s="9"/>
      <c r="N28" s="77"/>
      <c r="O28" s="9"/>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80"/>
      <c r="P29" s="80"/>
      <c r="Q29" s="82"/>
      <c r="R29" s="21"/>
      <c r="S29" s="9"/>
      <c r="T29" s="20"/>
      <c r="U29" s="79"/>
      <c r="V29" s="80"/>
      <c r="W29" s="81"/>
      <c r="X29" s="80"/>
      <c r="Y29" s="80"/>
      <c r="Z29" s="82"/>
      <c r="AA29" s="21"/>
      <c r="AB29" s="39"/>
      <c r="AC29" s="40"/>
      <c r="AD29" s="41"/>
      <c r="AE29" s="41"/>
      <c r="AF29" s="42"/>
    </row>
    <row r="30" spans="2:32" ht="19.95" customHeight="1" x14ac:dyDescent="0.5">
      <c r="B30" s="18">
        <v>14</v>
      </c>
      <c r="C30" s="76"/>
      <c r="D30" s="9"/>
      <c r="E30" s="77"/>
      <c r="F30" s="76"/>
      <c r="G30" s="9"/>
      <c r="H30" s="77"/>
      <c r="I30" s="76"/>
      <c r="J30" s="9"/>
      <c r="K30" s="77"/>
      <c r="L30" s="76"/>
      <c r="M30" s="9"/>
      <c r="N30" s="77"/>
      <c r="O30" s="9"/>
      <c r="P30" s="9"/>
      <c r="Q30" s="78"/>
      <c r="R30" s="23"/>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80"/>
      <c r="P31" s="80"/>
      <c r="Q31" s="82"/>
      <c r="R31" s="21"/>
      <c r="S31" s="9"/>
      <c r="T31" s="20"/>
      <c r="U31" s="79"/>
      <c r="V31" s="80"/>
      <c r="W31" s="81"/>
      <c r="X31" s="80"/>
      <c r="Y31" s="80"/>
      <c r="Z31" s="82"/>
      <c r="AA31" s="21"/>
      <c r="AB31" s="36"/>
      <c r="AC31" s="48"/>
      <c r="AD31" s="37"/>
      <c r="AE31" s="37"/>
      <c r="AF31" s="38"/>
    </row>
    <row r="32" spans="2:32" ht="19.95" customHeight="1" x14ac:dyDescent="0.5">
      <c r="B32" s="18">
        <v>15</v>
      </c>
      <c r="C32" s="76"/>
      <c r="D32" s="9"/>
      <c r="E32" s="77"/>
      <c r="F32" s="76"/>
      <c r="G32" s="9"/>
      <c r="H32" s="77"/>
      <c r="I32" s="76"/>
      <c r="J32" s="9"/>
      <c r="K32" s="77"/>
      <c r="L32" s="76"/>
      <c r="M32" s="9"/>
      <c r="N32" s="77"/>
      <c r="O32" s="9"/>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79"/>
      <c r="G33" s="80"/>
      <c r="H33" s="81"/>
      <c r="I33" s="79"/>
      <c r="J33" s="80"/>
      <c r="K33" s="81"/>
      <c r="L33" s="79"/>
      <c r="M33" s="80"/>
      <c r="N33" s="81"/>
      <c r="O33" s="80"/>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66"/>
      <c r="AC46" s="166"/>
      <c r="AD46" s="166"/>
      <c r="AE46" s="166"/>
      <c r="AF46" s="166"/>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66"/>
      <c r="AC47" s="166"/>
      <c r="AD47" s="166"/>
      <c r="AE47" s="166"/>
      <c r="AF47" s="166"/>
    </row>
  </sheetData>
  <mergeCells count="37">
    <mergeCell ref="L7:N7"/>
    <mergeCell ref="X1:Z1"/>
    <mergeCell ref="U1:W1"/>
    <mergeCell ref="U2:W2"/>
    <mergeCell ref="X2:Z2"/>
    <mergeCell ref="L1:N1"/>
    <mergeCell ref="O1:Q1"/>
    <mergeCell ref="AD2:AF2"/>
    <mergeCell ref="O2:Q2"/>
    <mergeCell ref="L2:N2"/>
    <mergeCell ref="B3:B6"/>
    <mergeCell ref="F4:H6"/>
    <mergeCell ref="I4:K6"/>
    <mergeCell ref="L4:N6"/>
    <mergeCell ref="O4:Q6"/>
    <mergeCell ref="C3:E3"/>
    <mergeCell ref="C4:E6"/>
    <mergeCell ref="F3:H3"/>
    <mergeCell ref="I3:K3"/>
    <mergeCell ref="L3:N3"/>
    <mergeCell ref="O3:Q3"/>
    <mergeCell ref="AB40:AB43"/>
    <mergeCell ref="AB44:AB45"/>
    <mergeCell ref="C1:E1"/>
    <mergeCell ref="F1:H1"/>
    <mergeCell ref="C2:E2"/>
    <mergeCell ref="I2:K2"/>
    <mergeCell ref="F2:H2"/>
    <mergeCell ref="U3:W3"/>
    <mergeCell ref="U4:W6"/>
    <mergeCell ref="F7:H7"/>
    <mergeCell ref="I7:K7"/>
    <mergeCell ref="T3:T6"/>
    <mergeCell ref="X3:Z3"/>
    <mergeCell ref="X4:Z6"/>
    <mergeCell ref="AB1:AD1"/>
    <mergeCell ref="I1:K1"/>
  </mergeCells>
  <phoneticPr fontId="2"/>
  <dataValidations count="2">
    <dataValidation imeMode="on" allowBlank="1" showInputMessage="1" showErrorMessage="1" sqref="AA26:AA27 AA14:AA15 AA30:AA31 AA18:AA19 D2:Q2 AA22:AA23 U2:U4 X2:X4 F3:F4 AA10:AA11 I3:I4 C7:R7 L3:L4 O3:O4 AA2:AA3 U7:AA7 C2:C4 R2:R3 AD2 AC3:AD3 AC41:AD41 AC8:AE39 AC40" xr:uid="{00000000-0002-0000-0100-000000000000}"/>
    <dataValidation imeMode="off" allowBlank="1" showInputMessage="1" showErrorMessage="1" sqref="R14 R18 R26 R30 R10 R22" xr:uid="{00000000-0002-0000-0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46300</v>
      </c>
      <c r="D1" s="199"/>
      <c r="E1" s="199"/>
      <c r="F1" s="199">
        <f>$C$2+1</f>
        <v>46301</v>
      </c>
      <c r="G1" s="199"/>
      <c r="H1" s="199"/>
      <c r="I1" s="199">
        <f>$C$2+2</f>
        <v>46302</v>
      </c>
      <c r="J1" s="199"/>
      <c r="K1" s="199"/>
      <c r="L1" s="199">
        <f>$C$2+3</f>
        <v>46303</v>
      </c>
      <c r="M1" s="199"/>
      <c r="N1" s="199"/>
      <c r="O1" s="199">
        <f>$C$2+4</f>
        <v>46304</v>
      </c>
      <c r="P1" s="199"/>
      <c r="Q1" s="199"/>
      <c r="R1" s="5"/>
      <c r="S1" s="5"/>
      <c r="T1" s="5"/>
      <c r="U1" s="199">
        <f>$C$2+5</f>
        <v>46305</v>
      </c>
      <c r="V1" s="199"/>
      <c r="W1" s="199"/>
      <c r="X1" s="199">
        <f>$C$2+6</f>
        <v>46306</v>
      </c>
      <c r="Y1" s="199"/>
      <c r="Z1" s="199"/>
      <c r="AA1" s="6"/>
      <c r="AB1" s="200">
        <f>'1週'!C2</f>
        <v>46111</v>
      </c>
      <c r="AC1" s="200"/>
      <c r="AD1" s="200"/>
      <c r="AE1" s="131" t="str" cm="1">
        <f t="array" aca="1" ref="AE1" ca="1">MID(CELL("filename", A1), FIND("]", CELL("filename", A1)) + 1, 255)</f>
        <v>28週</v>
      </c>
      <c r="AF1" s="124">
        <f>'27週'!AF1+1</f>
        <v>28</v>
      </c>
    </row>
    <row r="2" spans="2:32" ht="27" customHeight="1" thickTop="1" thickBot="1" x14ac:dyDescent="0.65">
      <c r="B2" s="7"/>
      <c r="C2" s="257">
        <f>'27週'!C2:E2+7</f>
        <v>46300</v>
      </c>
      <c r="D2" s="258"/>
      <c r="E2" s="259"/>
      <c r="F2" s="202">
        <f>C2+1</f>
        <v>46301</v>
      </c>
      <c r="G2" s="202"/>
      <c r="H2" s="202"/>
      <c r="I2" s="201">
        <f>F2+1</f>
        <v>46302</v>
      </c>
      <c r="J2" s="202"/>
      <c r="K2" s="203"/>
      <c r="L2" s="201">
        <f>I2+1</f>
        <v>46303</v>
      </c>
      <c r="M2" s="202"/>
      <c r="N2" s="203"/>
      <c r="O2" s="202">
        <f>L2+1</f>
        <v>46304</v>
      </c>
      <c r="P2" s="202"/>
      <c r="Q2" s="204"/>
      <c r="R2" s="109"/>
      <c r="S2" s="110"/>
      <c r="T2" s="7"/>
      <c r="U2" s="205">
        <f>O2+1</f>
        <v>46305</v>
      </c>
      <c r="V2" s="206"/>
      <c r="W2" s="207"/>
      <c r="X2" s="208">
        <f>U2+1</f>
        <v>46306</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104" priority="1" stopIfTrue="1" operator="equal">
      <formula>"１年"</formula>
    </cfRule>
    <cfRule type="cellIs" dxfId="103" priority="2" stopIfTrue="1" operator="equal">
      <formula>"２年"</formula>
    </cfRule>
    <cfRule type="cellIs" dxfId="102"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C00-000000000000}"/>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1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B1:AF47"/>
  <sheetViews>
    <sheetView showGridLines="0" showZeros="0" view="pageBreakPreview" zoomScale="145" zoomScaleNormal="40" zoomScaleSheetLayoutView="145" workbookViewId="0">
      <selection activeCell="I11" sqref="I1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46307</v>
      </c>
      <c r="D1" s="199"/>
      <c r="E1" s="199"/>
      <c r="F1" s="199">
        <f>$C$2+1</f>
        <v>46308</v>
      </c>
      <c r="G1" s="199"/>
      <c r="H1" s="199"/>
      <c r="I1" s="199">
        <f>$C$2+2</f>
        <v>46309</v>
      </c>
      <c r="J1" s="199"/>
      <c r="K1" s="199"/>
      <c r="L1" s="199">
        <f>$C$2+3</f>
        <v>46310</v>
      </c>
      <c r="M1" s="199"/>
      <c r="N1" s="199"/>
      <c r="O1" s="199">
        <f>$C$2+4</f>
        <v>46311</v>
      </c>
      <c r="P1" s="199"/>
      <c r="Q1" s="199"/>
      <c r="R1" s="5"/>
      <c r="S1" s="5"/>
      <c r="T1" s="5"/>
      <c r="U1" s="199">
        <f>$C$2+5</f>
        <v>46312</v>
      </c>
      <c r="V1" s="199"/>
      <c r="W1" s="199"/>
      <c r="X1" s="199">
        <f>$C$2+6</f>
        <v>46313</v>
      </c>
      <c r="Y1" s="199"/>
      <c r="Z1" s="199"/>
      <c r="AA1" s="6"/>
      <c r="AB1" s="200">
        <f>'1週'!C2</f>
        <v>46111</v>
      </c>
      <c r="AC1" s="200"/>
      <c r="AD1" s="200"/>
      <c r="AE1" s="131" t="str" cm="1">
        <f t="array" aca="1" ref="AE1" ca="1">MID(CELL("filename", A1), FIND("]", CELL("filename", A1)) + 1, 255)</f>
        <v>29週</v>
      </c>
      <c r="AF1" s="124">
        <f>'28週'!AF1+1</f>
        <v>29</v>
      </c>
    </row>
    <row r="2" spans="2:32" ht="27" customHeight="1" thickTop="1" thickBot="1" x14ac:dyDescent="0.65">
      <c r="B2" s="7"/>
      <c r="C2" s="251">
        <f>'28週'!C2:E2+7</f>
        <v>46307</v>
      </c>
      <c r="D2" s="208"/>
      <c r="E2" s="252"/>
      <c r="F2" s="202">
        <f>C2+1</f>
        <v>46308</v>
      </c>
      <c r="G2" s="202"/>
      <c r="H2" s="202"/>
      <c r="I2" s="201">
        <f>F2+1</f>
        <v>46309</v>
      </c>
      <c r="J2" s="202"/>
      <c r="K2" s="203"/>
      <c r="L2" s="201">
        <f>I2+1</f>
        <v>46310</v>
      </c>
      <c r="M2" s="202"/>
      <c r="N2" s="203"/>
      <c r="O2" s="202">
        <f>L2+1</f>
        <v>46311</v>
      </c>
      <c r="P2" s="202"/>
      <c r="Q2" s="204"/>
      <c r="R2" s="109"/>
      <c r="S2" s="110"/>
      <c r="T2" s="7"/>
      <c r="U2" s="205">
        <f>O2+1</f>
        <v>46312</v>
      </c>
      <c r="V2" s="206"/>
      <c r="W2" s="207"/>
      <c r="X2" s="208">
        <f>U2+1</f>
        <v>46313</v>
      </c>
      <c r="Y2" s="208"/>
      <c r="Z2" s="209"/>
      <c r="AA2" s="8"/>
      <c r="AB2" s="31" t="s">
        <v>4</v>
      </c>
      <c r="AC2" s="32" t="s">
        <v>0</v>
      </c>
      <c r="AD2" s="210" t="s">
        <v>1</v>
      </c>
      <c r="AE2" s="211"/>
      <c r="AF2" s="212"/>
    </row>
    <row r="3" spans="2:32" ht="19.95" customHeight="1" thickTop="1" x14ac:dyDescent="0.5">
      <c r="B3" s="229"/>
      <c r="C3" s="232" t="str">
        <f>IFERROR(VLOOKUP($C$2,年計!$A$6:$C$371,2,FALSE),"")</f>
        <v>スポーツの日</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95">
        <v>15</v>
      </c>
      <c r="D32" s="9"/>
      <c r="E32" s="77"/>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79"/>
      <c r="D33" s="80"/>
      <c r="E33" s="81"/>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95"/>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U2:W2"/>
    <mergeCell ref="X2:Z2"/>
    <mergeCell ref="B10:B12"/>
    <mergeCell ref="B3:B6"/>
    <mergeCell ref="F7:H7"/>
    <mergeCell ref="I7:K7"/>
    <mergeCell ref="L7:N7"/>
    <mergeCell ref="O7:Q7"/>
    <mergeCell ref="AB44:AB45"/>
    <mergeCell ref="O1:Q1"/>
    <mergeCell ref="T3:T6"/>
    <mergeCell ref="C7:E7"/>
    <mergeCell ref="AD2:AF2"/>
    <mergeCell ref="C1:E1"/>
    <mergeCell ref="F1:H1"/>
    <mergeCell ref="I1:K1"/>
    <mergeCell ref="L1:N1"/>
    <mergeCell ref="U1:W1"/>
    <mergeCell ref="X1:Z1"/>
    <mergeCell ref="C2:E2"/>
    <mergeCell ref="F2:H2"/>
    <mergeCell ref="I2:K2"/>
    <mergeCell ref="L2:N2"/>
    <mergeCell ref="O2:Q2"/>
    <mergeCell ref="B13:B15"/>
    <mergeCell ref="B16:B17"/>
    <mergeCell ref="B21:B23"/>
    <mergeCell ref="B24:B25"/>
    <mergeCell ref="B29:B31"/>
    <mergeCell ref="B18:B20"/>
    <mergeCell ref="B26:B28"/>
  </mergeCells>
  <phoneticPr fontId="2"/>
  <conditionalFormatting sqref="G14 J14 P14 G18 J18 P18 G22 J22 P22 G26 J26 P26 G30 J30 P30">
    <cfRule type="cellIs" dxfId="101" priority="1" stopIfTrue="1" operator="equal">
      <formula>"１年"</formula>
    </cfRule>
    <cfRule type="cellIs" dxfId="100" priority="2" stopIfTrue="1" operator="equal">
      <formula>"２年"</formula>
    </cfRule>
    <cfRule type="cellIs" dxfId="99" priority="3" stopIfTrue="1" operator="equal">
      <formula>"３年"</formula>
    </cfRule>
  </conditionalFormatting>
  <dataValidations count="2">
    <dataValidation imeMode="on" allowBlank="1" showInputMessage="1" showErrorMessage="1" sqref="AA26:AA27 AA14:AA15 AA30:AA31 AA18:AA19 C3:C4 AA22:AA23 C2:R2 AC3:AD3 R3 X2:X4 AA2:AA3 AC41:AD41 AC8:AE39 U7:AA7 AA10:AA11 I3:I4 AC40 L3:L4 C7:R7 U2:U4 O3:O4 F3:F4 AD2 I13:I14 I10:I11 I29:I30 F18:F19 I21:I22 I18:I19 I26:I27 L21:L22 I32 L18:L19 L13:L14 L10:L11 L29:L30 L26:L27 I24 F13:F14 L32 L24 F10:F11 F29:F30 F26:F27 F32 F24 F21:F22 O21:O22 O18:O19 O13:O14 O10:O11 O29:O30 O26:O27 O32 O24" xr:uid="{00000000-0002-0000-1D00-000000000000}"/>
    <dataValidation imeMode="off" allowBlank="1" showInputMessage="1" showErrorMessage="1" sqref="R22 R14 Q18:R18 R30 Q26:R26 Q10:R10 K13 K10 K29 K26 K32 N24 K24 H13 H10 H29 H26 H32 H24 H21 H18 K21 K18 N21 N18 N13 N10 N29 N26 N32 Q21 Q13 Q29 Q32 Q24" xr:uid="{00000000-0002-0000-1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46314</v>
      </c>
      <c r="D1" s="199"/>
      <c r="E1" s="199"/>
      <c r="F1" s="199">
        <f>$C$2+1</f>
        <v>46315</v>
      </c>
      <c r="G1" s="199"/>
      <c r="H1" s="199"/>
      <c r="I1" s="199">
        <f>$C$2+2</f>
        <v>46316</v>
      </c>
      <c r="J1" s="199"/>
      <c r="K1" s="199"/>
      <c r="L1" s="199">
        <f>$C$2+3</f>
        <v>46317</v>
      </c>
      <c r="M1" s="199"/>
      <c r="N1" s="199"/>
      <c r="O1" s="199">
        <f>$C$2+4</f>
        <v>46318</v>
      </c>
      <c r="P1" s="199"/>
      <c r="Q1" s="199"/>
      <c r="R1" s="5"/>
      <c r="S1" s="5"/>
      <c r="T1" s="5"/>
      <c r="U1" s="199">
        <f>$C$2+5</f>
        <v>46319</v>
      </c>
      <c r="V1" s="199"/>
      <c r="W1" s="199"/>
      <c r="X1" s="199">
        <f>$C$2+6</f>
        <v>46320</v>
      </c>
      <c r="Y1" s="199"/>
      <c r="Z1" s="199"/>
      <c r="AA1" s="6"/>
      <c r="AB1" s="200">
        <f>'1週'!C2</f>
        <v>46111</v>
      </c>
      <c r="AC1" s="200"/>
      <c r="AD1" s="200"/>
      <c r="AE1" s="131" t="str" cm="1">
        <f t="array" aca="1" ref="AE1" ca="1">MID(CELL("filename", A1), FIND("]", CELL("filename", A1)) + 1, 255)</f>
        <v>30週</v>
      </c>
      <c r="AF1" s="124">
        <f>'29週'!AF1+1</f>
        <v>30</v>
      </c>
    </row>
    <row r="2" spans="2:32" ht="27" customHeight="1" thickTop="1" thickBot="1" x14ac:dyDescent="0.65">
      <c r="B2" s="7"/>
      <c r="C2" s="201">
        <f>'29週'!C2:E2+7</f>
        <v>46314</v>
      </c>
      <c r="D2" s="202"/>
      <c r="E2" s="203"/>
      <c r="F2" s="202">
        <f>C2+1</f>
        <v>46315</v>
      </c>
      <c r="G2" s="202"/>
      <c r="H2" s="202"/>
      <c r="I2" s="201">
        <f>F2+1</f>
        <v>46316</v>
      </c>
      <c r="J2" s="202"/>
      <c r="K2" s="203"/>
      <c r="L2" s="201">
        <f>I2+1</f>
        <v>46317</v>
      </c>
      <c r="M2" s="202"/>
      <c r="N2" s="203"/>
      <c r="O2" s="202">
        <f>L2+1</f>
        <v>46318</v>
      </c>
      <c r="P2" s="202"/>
      <c r="Q2" s="204"/>
      <c r="R2" s="109"/>
      <c r="S2" s="110"/>
      <c r="T2" s="7"/>
      <c r="U2" s="205">
        <f>O2+1</f>
        <v>46319</v>
      </c>
      <c r="V2" s="206"/>
      <c r="W2" s="207"/>
      <c r="X2" s="208">
        <f>U2+1</f>
        <v>46320</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76"/>
      <c r="G8" s="9"/>
      <c r="H8" s="77"/>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79"/>
      <c r="G9" s="80"/>
      <c r="H9" s="81"/>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76"/>
      <c r="G36" s="9"/>
      <c r="H36" s="77"/>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79"/>
      <c r="G37" s="80"/>
      <c r="H37" s="81"/>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76"/>
      <c r="G38" s="9"/>
      <c r="H38" s="77"/>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79"/>
      <c r="G39" s="80"/>
      <c r="H39" s="81"/>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76"/>
      <c r="G40" s="9"/>
      <c r="H40" s="77"/>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79"/>
      <c r="G41" s="80"/>
      <c r="H41" s="81"/>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76"/>
      <c r="G42" s="9"/>
      <c r="H42" s="77"/>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79"/>
      <c r="G43" s="80"/>
      <c r="H43" s="81"/>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76"/>
      <c r="G44" s="9"/>
      <c r="H44" s="77"/>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0"/>
      <c r="G45" s="91"/>
      <c r="H45" s="92"/>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U1:W1"/>
    <mergeCell ref="X1:Z1"/>
    <mergeCell ref="C2:E2"/>
    <mergeCell ref="F2:H2"/>
    <mergeCell ref="I2:K2"/>
    <mergeCell ref="L2:N2"/>
    <mergeCell ref="O2:Q2"/>
    <mergeCell ref="U2:W2"/>
    <mergeCell ref="X2:Z2"/>
    <mergeCell ref="O1:Q1"/>
    <mergeCell ref="C1:E1"/>
    <mergeCell ref="F1:H1"/>
    <mergeCell ref="I1:K1"/>
    <mergeCell ref="L1:N1"/>
    <mergeCell ref="AB44:AB45"/>
    <mergeCell ref="B10:B12"/>
    <mergeCell ref="B3:B6"/>
    <mergeCell ref="T3:T6"/>
    <mergeCell ref="AD2:AF2"/>
    <mergeCell ref="C7:E7"/>
    <mergeCell ref="I7:K7"/>
    <mergeCell ref="L7:N7"/>
    <mergeCell ref="O7:Q7"/>
    <mergeCell ref="F7:H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98" priority="1" stopIfTrue="1" operator="equal">
      <formula>"１年"</formula>
    </cfRule>
    <cfRule type="cellIs" dxfId="97" priority="2" stopIfTrue="1" operator="equal">
      <formula>"２年"</formula>
    </cfRule>
    <cfRule type="cellIs" dxfId="96"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E00-000000000000}"/>
    <dataValidation imeMode="on" allowBlank="1" showInputMessage="1" showErrorMessage="1" sqref="AA26:AA27 AA14:AA15 AA30:AA31 AA18:AA19 C3:C4 AA22:AA23 O3:O4 X2:X4 AD2 AC3:AD3 R3 AC41:AD41 I3:I4 AA10:AA11 AC8:AE39 F3:F4 C7:R7 AA2:AA3 AC40 C2:R2 L3:L4 U7:AA7 U2:U4 I13:I14 I10:I11 I29:I30 F18:F19 I21:I22 I18:I19 I26:I27 L21:L22 I32 L18:L19 L13:L14 L10:L11 L29:L30 L26:L27 I24 F13:F14 L32 L24 C13:C14 F10:F11 C10:C11 F29:F30 C29:C30 F26:F27 C26:C27 F32 C32 F24 C24 C21:C22 C18:C19 F21:F22 O21:O22 O18:O19 O13:O14 O10:O11 O29:O30 O26:O27 O32 O24" xr:uid="{00000000-0002-0000-1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sheetPr>
  <dimension ref="B1:AF47"/>
  <sheetViews>
    <sheetView showGridLines="0" showZeros="0" view="pageBreakPreview" zoomScale="145" zoomScaleNormal="40" zoomScaleSheetLayoutView="145" workbookViewId="0">
      <selection activeCell="D11" sqref="D1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46321</v>
      </c>
      <c r="D1" s="199"/>
      <c r="E1" s="199"/>
      <c r="F1" s="199">
        <f>$C$2+1</f>
        <v>46322</v>
      </c>
      <c r="G1" s="199"/>
      <c r="H1" s="199"/>
      <c r="I1" s="199">
        <f>$C$2+2</f>
        <v>46323</v>
      </c>
      <c r="J1" s="199"/>
      <c r="K1" s="199"/>
      <c r="L1" s="199">
        <f>$C$2+3</f>
        <v>46324</v>
      </c>
      <c r="M1" s="199"/>
      <c r="N1" s="199"/>
      <c r="O1" s="199">
        <f>$C$2+4</f>
        <v>46325</v>
      </c>
      <c r="P1" s="199"/>
      <c r="Q1" s="199"/>
      <c r="R1" s="5"/>
      <c r="S1" s="5"/>
      <c r="T1" s="5"/>
      <c r="U1" s="199">
        <f>$C$2+5</f>
        <v>46326</v>
      </c>
      <c r="V1" s="199"/>
      <c r="W1" s="199"/>
      <c r="X1" s="199">
        <f>$C$2+6</f>
        <v>46327</v>
      </c>
      <c r="Y1" s="199"/>
      <c r="Z1" s="199"/>
      <c r="AA1" s="6"/>
      <c r="AB1" s="200">
        <f>'1週'!C2</f>
        <v>46111</v>
      </c>
      <c r="AC1" s="200"/>
      <c r="AD1" s="200"/>
      <c r="AE1" s="131" t="str" cm="1">
        <f t="array" aca="1" ref="AE1" ca="1">MID(CELL("filename", A1), FIND("]", CELL("filename", A1)) + 1, 255)</f>
        <v>31週</v>
      </c>
      <c r="AF1" s="124">
        <f>'30週'!AF1+1</f>
        <v>31</v>
      </c>
    </row>
    <row r="2" spans="2:32" ht="27" customHeight="1" thickTop="1" thickBot="1" x14ac:dyDescent="0.65">
      <c r="B2" s="7"/>
      <c r="C2" s="201">
        <f>'30週'!C2:E2+7</f>
        <v>46321</v>
      </c>
      <c r="D2" s="202"/>
      <c r="E2" s="203"/>
      <c r="F2" s="202">
        <f>C2+1</f>
        <v>46322</v>
      </c>
      <c r="G2" s="202"/>
      <c r="H2" s="202"/>
      <c r="I2" s="201">
        <f>F2+1</f>
        <v>46323</v>
      </c>
      <c r="J2" s="202"/>
      <c r="K2" s="203"/>
      <c r="L2" s="201">
        <f>I2+1</f>
        <v>46324</v>
      </c>
      <c r="M2" s="202"/>
      <c r="N2" s="203"/>
      <c r="O2" s="202">
        <f>L2+1</f>
        <v>46325</v>
      </c>
      <c r="P2" s="202"/>
      <c r="Q2" s="204"/>
      <c r="R2" s="109"/>
      <c r="S2" s="110"/>
      <c r="T2" s="7"/>
      <c r="U2" s="205">
        <f>O2+1</f>
        <v>46326</v>
      </c>
      <c r="V2" s="206"/>
      <c r="W2" s="207"/>
      <c r="X2" s="208">
        <f>U2+1</f>
        <v>46327</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95" priority="1" stopIfTrue="1" operator="equal">
      <formula>"１年"</formula>
    </cfRule>
    <cfRule type="cellIs" dxfId="94" priority="2" stopIfTrue="1" operator="equal">
      <formula>"２年"</formula>
    </cfRule>
    <cfRule type="cellIs" dxfId="93" priority="3" stopIfTrue="1" operator="equal">
      <formula>"３年"</formula>
    </cfRule>
  </conditionalFormatting>
  <dataValidations count="2">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1F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B1:AF47"/>
  <sheetViews>
    <sheetView showGridLines="0" showZeros="0" view="pageBreakPreview" zoomScale="145" zoomScaleNormal="85" zoomScaleSheetLayoutView="145" workbookViewId="0">
      <selection activeCell="C10" sqref="C10"/>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46328</v>
      </c>
      <c r="D1" s="199"/>
      <c r="E1" s="199"/>
      <c r="F1" s="199">
        <f>$C$2+1</f>
        <v>46329</v>
      </c>
      <c r="G1" s="199"/>
      <c r="H1" s="199"/>
      <c r="I1" s="199">
        <f>$C$2+2</f>
        <v>46330</v>
      </c>
      <c r="J1" s="199"/>
      <c r="K1" s="199"/>
      <c r="L1" s="199">
        <f>$C$2+3</f>
        <v>46331</v>
      </c>
      <c r="M1" s="199"/>
      <c r="N1" s="199"/>
      <c r="O1" s="199">
        <f>$C$2+4</f>
        <v>46332</v>
      </c>
      <c r="P1" s="199"/>
      <c r="Q1" s="199"/>
      <c r="R1" s="5"/>
      <c r="S1" s="5"/>
      <c r="T1" s="5"/>
      <c r="U1" s="199">
        <f>$C$2+5</f>
        <v>46333</v>
      </c>
      <c r="V1" s="199"/>
      <c r="W1" s="199"/>
      <c r="X1" s="199">
        <f>$C$2+6</f>
        <v>46334</v>
      </c>
      <c r="Y1" s="199"/>
      <c r="Z1" s="199"/>
      <c r="AA1" s="6"/>
      <c r="AB1" s="200">
        <f>'1週'!C2</f>
        <v>46111</v>
      </c>
      <c r="AC1" s="200"/>
      <c r="AD1" s="200"/>
      <c r="AE1" s="131" t="str" cm="1">
        <f t="array" aca="1" ref="AE1" ca="1">MID(CELL("filename", A1), FIND("]", CELL("filename", A1)) + 1, 255)</f>
        <v>32週</v>
      </c>
      <c r="AF1" s="124">
        <f>'31週'!AF1+1</f>
        <v>32</v>
      </c>
    </row>
    <row r="2" spans="2:32" ht="27" customHeight="1" thickTop="1" thickBot="1" x14ac:dyDescent="0.65">
      <c r="B2" s="7"/>
      <c r="C2" s="248">
        <f>'31週'!C2:E2+7</f>
        <v>46328</v>
      </c>
      <c r="D2" s="249"/>
      <c r="E2" s="250"/>
      <c r="F2" s="208">
        <f>C2+1</f>
        <v>46329</v>
      </c>
      <c r="G2" s="208"/>
      <c r="H2" s="208"/>
      <c r="I2" s="248">
        <f>F2+1</f>
        <v>46330</v>
      </c>
      <c r="J2" s="249"/>
      <c r="K2" s="250"/>
      <c r="L2" s="201">
        <f>I2+1</f>
        <v>46331</v>
      </c>
      <c r="M2" s="202"/>
      <c r="N2" s="203"/>
      <c r="O2" s="249">
        <f>L2+1</f>
        <v>46332</v>
      </c>
      <c r="P2" s="249"/>
      <c r="Q2" s="253"/>
      <c r="R2" s="109"/>
      <c r="S2" s="110"/>
      <c r="T2" s="7"/>
      <c r="U2" s="205">
        <f>O2+1</f>
        <v>46333</v>
      </c>
      <c r="V2" s="206"/>
      <c r="W2" s="207"/>
      <c r="X2" s="208">
        <f>U2+1</f>
        <v>46334</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t="str">
        <f>IFERROR(VLOOKUP($F$2,年計!$A$6:$C$371,2,FALSE),"")</f>
        <v>文化の日</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06"/>
      <c r="G10" s="107"/>
      <c r="H10" s="108"/>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79"/>
      <c r="G11" s="80"/>
      <c r="H11" s="81"/>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76"/>
      <c r="G12" s="9"/>
      <c r="H12" s="77"/>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79"/>
      <c r="G13" s="80"/>
      <c r="H13" s="81"/>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95">
        <v>6</v>
      </c>
      <c r="G14" s="9"/>
      <c r="H14" s="77"/>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79"/>
      <c r="G15" s="80"/>
      <c r="H15" s="81"/>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95">
        <v>7</v>
      </c>
      <c r="G16" s="9"/>
      <c r="H16" s="77"/>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79"/>
      <c r="G17" s="80"/>
      <c r="H17" s="81"/>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95">
        <v>8</v>
      </c>
      <c r="G18" s="9"/>
      <c r="H18" s="77"/>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79"/>
      <c r="G19" s="80"/>
      <c r="H19" s="81"/>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95">
        <v>9</v>
      </c>
      <c r="G20" s="9"/>
      <c r="H20" s="77"/>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79"/>
      <c r="G21" s="80"/>
      <c r="H21" s="81"/>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95">
        <v>10</v>
      </c>
      <c r="G22" s="9"/>
      <c r="H22" s="77"/>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79"/>
      <c r="G23" s="80"/>
      <c r="H23" s="81"/>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95">
        <v>11</v>
      </c>
      <c r="G24" s="9"/>
      <c r="H24" s="77"/>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79"/>
      <c r="G25" s="80"/>
      <c r="H25" s="81"/>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95">
        <v>12</v>
      </c>
      <c r="G26" s="9"/>
      <c r="H26" s="77"/>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79"/>
      <c r="G27" s="80"/>
      <c r="H27" s="81"/>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95">
        <v>13</v>
      </c>
      <c r="G28" s="9"/>
      <c r="H28" s="77"/>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79"/>
      <c r="G29" s="80"/>
      <c r="H29" s="81"/>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95">
        <v>14</v>
      </c>
      <c r="G30" s="9"/>
      <c r="H30" s="77"/>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79"/>
      <c r="G31" s="80"/>
      <c r="H31" s="81"/>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95"/>
      <c r="G32" s="9"/>
      <c r="H32" s="77"/>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96"/>
      <c r="D36" s="97"/>
      <c r="E36" s="113"/>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B26:B28"/>
    <mergeCell ref="B29:B31"/>
    <mergeCell ref="B18:B20"/>
    <mergeCell ref="B13:B15"/>
    <mergeCell ref="B16:B17"/>
    <mergeCell ref="B21:B23"/>
    <mergeCell ref="B24:B25"/>
    <mergeCell ref="F3:H3"/>
    <mergeCell ref="I3:K3"/>
    <mergeCell ref="L3:N3"/>
    <mergeCell ref="O3:Q3"/>
    <mergeCell ref="C4:E6"/>
    <mergeCell ref="F4:H6"/>
    <mergeCell ref="I4:K6"/>
    <mergeCell ref="L4:N6"/>
    <mergeCell ref="AB1:AD1"/>
    <mergeCell ref="X2:Z2"/>
    <mergeCell ref="B10:B12"/>
    <mergeCell ref="B3:B6"/>
    <mergeCell ref="T3:T6"/>
    <mergeCell ref="L7:N7"/>
    <mergeCell ref="O7:Q7"/>
    <mergeCell ref="O4:Q6"/>
    <mergeCell ref="U3:W3"/>
    <mergeCell ref="X3:Z3"/>
    <mergeCell ref="U4:W6"/>
    <mergeCell ref="X4:Z6"/>
    <mergeCell ref="C7:E7"/>
    <mergeCell ref="F7:H7"/>
    <mergeCell ref="I7:K7"/>
    <mergeCell ref="C3:E3"/>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O1:Q1"/>
  </mergeCells>
  <phoneticPr fontId="2"/>
  <conditionalFormatting sqref="G14 G18 G22 G26 G30">
    <cfRule type="cellIs" dxfId="92" priority="13" stopIfTrue="1" operator="equal">
      <formula>"１年"</formula>
    </cfRule>
    <cfRule type="cellIs" dxfId="91" priority="14" stopIfTrue="1" operator="equal">
      <formula>"２年"</formula>
    </cfRule>
    <cfRule type="cellIs" dxfId="90" priority="15" stopIfTrue="1" operator="equal">
      <formula>"３年"</formula>
    </cfRule>
    <cfRule type="cellIs" dxfId="89" priority="16" stopIfTrue="1" operator="equal">
      <formula>"１年"</formula>
    </cfRule>
    <cfRule type="cellIs" dxfId="88" priority="17" stopIfTrue="1" operator="equal">
      <formula>"２年"</formula>
    </cfRule>
    <cfRule type="cellIs" dxfId="87" priority="18" stopIfTrue="1" operator="equal">
      <formula>"３年"</formula>
    </cfRule>
    <cfRule type="cellIs" dxfId="86" priority="19" stopIfTrue="1" operator="equal">
      <formula>"１年"</formula>
    </cfRule>
    <cfRule type="cellIs" dxfId="85" priority="20" stopIfTrue="1" operator="equal">
      <formula>"２年"</formula>
    </cfRule>
    <cfRule type="cellIs" dxfId="84" priority="21" stopIfTrue="1" operator="equal">
      <formula>"３年"</formula>
    </cfRule>
  </conditionalFormatting>
  <conditionalFormatting sqref="D14 D18 D22 D26 D30">
    <cfRule type="cellIs" dxfId="83" priority="4" stopIfTrue="1" operator="equal">
      <formula>"１年"</formula>
    </cfRule>
    <cfRule type="cellIs" dxfId="82" priority="5" stopIfTrue="1" operator="equal">
      <formula>"２年"</formula>
    </cfRule>
    <cfRule type="cellIs" dxfId="81" priority="6" stopIfTrue="1" operator="equal">
      <formula>"３年"</formula>
    </cfRule>
  </conditionalFormatting>
  <conditionalFormatting sqref="J14 P14 J18 P18 J22 P22 J26 P26 J30 P30">
    <cfRule type="cellIs" dxfId="80" priority="1" stopIfTrue="1" operator="equal">
      <formula>"１年"</formula>
    </cfRule>
    <cfRule type="cellIs" dxfId="79" priority="2" stopIfTrue="1" operator="equal">
      <formula>"２年"</formula>
    </cfRule>
    <cfRule type="cellIs" dxfId="78" priority="3" stopIfTrue="1" operator="equal">
      <formula>"３年"</formula>
    </cfRule>
  </conditionalFormatting>
  <dataValidations count="2">
    <dataValidation imeMode="off" allowBlank="1" showInputMessage="1" showErrorMessage="1" sqref="R30 Q18:R18 E32 E24 Q10:R10 E21 E18 R14 E13 E10 E29 Q26:R26 E26 R22 K13 K10 K29 K26 K32 N24 K24 K21 K18 N21 N18 N13 N10 N29 N26 N32 Q21 Q13 Q29 Q32 Q24" xr:uid="{00000000-0002-0000-2000-000000000000}"/>
    <dataValidation imeMode="on" allowBlank="1" showInputMessage="1" showErrorMessage="1" sqref="AA26:AA27 AA14:AA15 AA30:AA31 AA18:AA19 C3:C4 AA22:AA23 AA10:AA11 C2:R2 R3 AC41:AD41 C13:C14 U7:AA7 C7:R7 C10:C11 AC40 F3:F4 U2:U4 C29:C30 X2:X4 AC8:AE39 L3:L4 C26:C27 C32 O3:O4 C24 C21:C22 AA2:AA3 I3:I4 AD2 C18:C19 AC3:AD3 I13:I14 I10:I11 I29:I30 I21:I22 I18:I19 I26:I27 L21:L22 I32 L18:L19 L13:L14 L10:L11 L29:L30 L26:L27 I24 L32 L24 O21:O22 O18:O19 O13:O14 O10:O11 O29:O30 O26:O27 O32 O24" xr:uid="{00000000-0002-0000-2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sheetPr>
  <dimension ref="B1:AF47"/>
  <sheetViews>
    <sheetView showGridLines="0" showZeros="0" view="pageBreakPreview" topLeftCell="A10" zoomScale="145" zoomScaleNormal="40" zoomScaleSheetLayoutView="145" workbookViewId="0">
      <selection activeCell="B10" sqref="B10:Q33"/>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46335</v>
      </c>
      <c r="D1" s="199"/>
      <c r="E1" s="199"/>
      <c r="F1" s="199">
        <f>$C$2+1</f>
        <v>46336</v>
      </c>
      <c r="G1" s="199"/>
      <c r="H1" s="199"/>
      <c r="I1" s="199">
        <f>$C$2+2</f>
        <v>46337</v>
      </c>
      <c r="J1" s="199"/>
      <c r="K1" s="199"/>
      <c r="L1" s="199">
        <f>$C$2+3</f>
        <v>46338</v>
      </c>
      <c r="M1" s="199"/>
      <c r="N1" s="199"/>
      <c r="O1" s="199">
        <f>$C$2+4</f>
        <v>46339</v>
      </c>
      <c r="P1" s="199"/>
      <c r="Q1" s="199"/>
      <c r="R1" s="5"/>
      <c r="S1" s="5"/>
      <c r="T1" s="5"/>
      <c r="U1" s="199">
        <f>$C$2+5</f>
        <v>46340</v>
      </c>
      <c r="V1" s="199"/>
      <c r="W1" s="199"/>
      <c r="X1" s="199">
        <f>$C$2+6</f>
        <v>46341</v>
      </c>
      <c r="Y1" s="199"/>
      <c r="Z1" s="199"/>
      <c r="AA1" s="6"/>
      <c r="AB1" s="200">
        <f>'1週'!C2</f>
        <v>46111</v>
      </c>
      <c r="AC1" s="200"/>
      <c r="AD1" s="200"/>
      <c r="AE1" s="131" t="str" cm="1">
        <f t="array" aca="1" ref="AE1" ca="1">MID(CELL("filename", A1), FIND("]", CELL("filename", A1)) + 1, 255)</f>
        <v>33週</v>
      </c>
      <c r="AF1" s="124">
        <f>'32週'!AF1+1</f>
        <v>33</v>
      </c>
    </row>
    <row r="2" spans="2:32" ht="27" customHeight="1" thickTop="1" thickBot="1" x14ac:dyDescent="0.65">
      <c r="B2" s="7"/>
      <c r="C2" s="201">
        <f>'32週'!C2:E2+7</f>
        <v>46335</v>
      </c>
      <c r="D2" s="202"/>
      <c r="E2" s="203"/>
      <c r="F2" s="202">
        <f>C2+1</f>
        <v>46336</v>
      </c>
      <c r="G2" s="202"/>
      <c r="H2" s="202"/>
      <c r="I2" s="201">
        <f>F2+1</f>
        <v>46337</v>
      </c>
      <c r="J2" s="202"/>
      <c r="K2" s="203"/>
      <c r="L2" s="201">
        <f>I2+1</f>
        <v>46338</v>
      </c>
      <c r="M2" s="202"/>
      <c r="N2" s="203"/>
      <c r="O2" s="202">
        <f>L2+1</f>
        <v>46339</v>
      </c>
      <c r="P2" s="202"/>
      <c r="Q2" s="204"/>
      <c r="R2" s="109"/>
      <c r="S2" s="110"/>
      <c r="T2" s="7"/>
      <c r="U2" s="205">
        <f>O2+1</f>
        <v>46340</v>
      </c>
      <c r="V2" s="206"/>
      <c r="W2" s="207"/>
      <c r="X2" s="208">
        <f>U2+1</f>
        <v>46341</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77" priority="1" stopIfTrue="1" operator="equal">
      <formula>"１年"</formula>
    </cfRule>
    <cfRule type="cellIs" dxfId="76" priority="2" stopIfTrue="1" operator="equal">
      <formula>"２年"</formula>
    </cfRule>
    <cfRule type="cellIs" dxfId="75" priority="3" stopIfTrue="1" operator="equal">
      <formula>"３年"</formula>
    </cfRule>
  </conditionalFormatting>
  <dataValidations count="2">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21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3"/>
  </sheetPr>
  <dimension ref="B1:AF47"/>
  <sheetViews>
    <sheetView showGridLines="0" showZeros="0" view="pageBreakPreview" zoomScale="145" zoomScaleNormal="40" zoomScaleSheetLayoutView="145" workbookViewId="0">
      <selection activeCell="C11" sqref="C1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46342</v>
      </c>
      <c r="D1" s="199"/>
      <c r="E1" s="199"/>
      <c r="F1" s="199">
        <f>$C$2+1</f>
        <v>46343</v>
      </c>
      <c r="G1" s="199"/>
      <c r="H1" s="199"/>
      <c r="I1" s="199">
        <f>$C$2+2</f>
        <v>46344</v>
      </c>
      <c r="J1" s="199"/>
      <c r="K1" s="199"/>
      <c r="L1" s="199">
        <f>$C$2+3</f>
        <v>46345</v>
      </c>
      <c r="M1" s="199"/>
      <c r="N1" s="199"/>
      <c r="O1" s="199">
        <f>$C$2+4</f>
        <v>46346</v>
      </c>
      <c r="P1" s="199"/>
      <c r="Q1" s="199"/>
      <c r="R1" s="5"/>
      <c r="S1" s="5"/>
      <c r="T1" s="5"/>
      <c r="U1" s="199">
        <f>$C$2+5</f>
        <v>46347</v>
      </c>
      <c r="V1" s="199"/>
      <c r="W1" s="199"/>
      <c r="X1" s="199">
        <f>$C$2+6</f>
        <v>46348</v>
      </c>
      <c r="Y1" s="199"/>
      <c r="Z1" s="199"/>
      <c r="AA1" s="6"/>
      <c r="AB1" s="200">
        <f>'1週'!C2</f>
        <v>46111</v>
      </c>
      <c r="AC1" s="200"/>
      <c r="AD1" s="200"/>
      <c r="AE1" s="131" t="str" cm="1">
        <f t="array" aca="1" ref="AE1" ca="1">MID(CELL("filename", A1), FIND("]", CELL("filename", A1)) + 1, 255)</f>
        <v>34週</v>
      </c>
      <c r="AF1" s="124">
        <f>'33週'!AF1+1</f>
        <v>34</v>
      </c>
    </row>
    <row r="2" spans="2:32" ht="27" customHeight="1" thickTop="1" thickBot="1" x14ac:dyDescent="0.65">
      <c r="B2" s="7"/>
      <c r="C2" s="201">
        <f>'33週'!C2:E2+7</f>
        <v>46342</v>
      </c>
      <c r="D2" s="202"/>
      <c r="E2" s="203"/>
      <c r="F2" s="202">
        <f>C2+1</f>
        <v>46343</v>
      </c>
      <c r="G2" s="202"/>
      <c r="H2" s="202"/>
      <c r="I2" s="201">
        <f>F2+1</f>
        <v>46344</v>
      </c>
      <c r="J2" s="202"/>
      <c r="K2" s="203"/>
      <c r="L2" s="201">
        <f>I2+1</f>
        <v>46345</v>
      </c>
      <c r="M2" s="202"/>
      <c r="N2" s="203"/>
      <c r="O2" s="249">
        <f>L2+1</f>
        <v>46346</v>
      </c>
      <c r="P2" s="249"/>
      <c r="Q2" s="253"/>
      <c r="R2" s="109"/>
      <c r="S2" s="110"/>
      <c r="T2" s="7"/>
      <c r="U2" s="205">
        <f>O2+1</f>
        <v>46347</v>
      </c>
      <c r="V2" s="206"/>
      <c r="W2" s="207"/>
      <c r="X2" s="208">
        <f>U2+1</f>
        <v>46348</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AD2:AF2"/>
    <mergeCell ref="C1:E1"/>
    <mergeCell ref="F1:H1"/>
    <mergeCell ref="I1:K1"/>
    <mergeCell ref="O1:Q1"/>
    <mergeCell ref="L1:N1"/>
    <mergeCell ref="L2:N2"/>
    <mergeCell ref="O2:Q2"/>
    <mergeCell ref="U1:W1"/>
    <mergeCell ref="X1:Z1"/>
    <mergeCell ref="C2:E2"/>
    <mergeCell ref="F2:H2"/>
    <mergeCell ref="I2:K2"/>
    <mergeCell ref="B26:B28"/>
    <mergeCell ref="B29:B31"/>
    <mergeCell ref="AB1:AD1"/>
    <mergeCell ref="C4:E6"/>
    <mergeCell ref="F4:H6"/>
    <mergeCell ref="I4:K6"/>
    <mergeCell ref="L4:N6"/>
    <mergeCell ref="O4:Q6"/>
    <mergeCell ref="I3:K3"/>
    <mergeCell ref="L3:N3"/>
    <mergeCell ref="O3:Q3"/>
    <mergeCell ref="U3:W3"/>
    <mergeCell ref="X3:Z3"/>
    <mergeCell ref="T3:T6"/>
    <mergeCell ref="U4:W6"/>
    <mergeCell ref="X4:Z6"/>
    <mergeCell ref="B18:B20"/>
    <mergeCell ref="B13:B15"/>
    <mergeCell ref="B16:B17"/>
    <mergeCell ref="B21:B23"/>
    <mergeCell ref="B24:B25"/>
    <mergeCell ref="B10:B12"/>
    <mergeCell ref="B3:B6"/>
    <mergeCell ref="C7:E7"/>
    <mergeCell ref="F7:H7"/>
    <mergeCell ref="I7:K7"/>
    <mergeCell ref="C3:E3"/>
    <mergeCell ref="F3:H3"/>
    <mergeCell ref="AB40:AB43"/>
    <mergeCell ref="AB44:AB45"/>
    <mergeCell ref="U2:W2"/>
    <mergeCell ref="X2:Z2"/>
    <mergeCell ref="L7:N7"/>
    <mergeCell ref="O7:Q7"/>
  </mergeCells>
  <phoneticPr fontId="2"/>
  <conditionalFormatting sqref="D14 G14 J14 P14 D18 G18 J18 P18 D22 G22 J22 P22 D26 G26 J26 P26 D30 G30 J30 P30">
    <cfRule type="cellIs" dxfId="74" priority="1" stopIfTrue="1" operator="equal">
      <formula>"１年"</formula>
    </cfRule>
    <cfRule type="cellIs" dxfId="73" priority="2" stopIfTrue="1" operator="equal">
      <formula>"２年"</formula>
    </cfRule>
    <cfRule type="cellIs" dxfId="72" priority="3" stopIfTrue="1" operator="equal">
      <formula>"３年"</formula>
    </cfRule>
  </conditionalFormatting>
  <dataValidations count="2">
    <dataValidation imeMode="off" allowBlank="1" showInputMessage="1" showErrorMessage="1" sqref="R30 Q18:R18 Q26:R26 R14 Q10:R10 R22 K13 K10 K29 K26 K32 N24 K24 E13 E10 H13 E29 E26 H10 H29 E32 H26 H32 E24 H24 E21 E18 H21 H18 K21 K18 N21 N18 N13 N10 N29 N26 N32 Q21 Q13 Q29 Q32 Q24" xr:uid="{00000000-0002-0000-2200-000000000000}"/>
    <dataValidation imeMode="on" allowBlank="1" showInputMessage="1" showErrorMessage="1" sqref="AA26:AA27 AA14:AA15 AA30:AA31 AA18:AA19 C3:C4 AA22:AA23 AC40 L3:L4 U7:AA7 I3:I4 X2:X4 R3 U2:U4 AA2:AA3 O3:O4 C7:R7 C2:R2 AD2 AC3:AD3 AC41:AD41 F3:F4 AC8:AE39 AA10:AA11 I13:I14 I10:I11 I29:I30 F18:F19 I21:I22 I18:I19 I26:I27 L21:L22 I32 L18:L19 L13:L14 L10:L11 L29:L30 L26:L27 I24 F13:F14 L32 L24 C13:C14 F10:F11 C10:C11 F29:F30 C29:C30 F26:F27 C26:C27 F32 C32 F24 C24 C21:C22 C18:C19 F21:F22 O21:O22 O18:O19 O13:O14 O10:O11 O29:O30 O26:O27 O32 O24" xr:uid="{00000000-0002-0000-2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3"/>
  </sheetPr>
  <dimension ref="B1:AF47"/>
  <sheetViews>
    <sheetView showGridLines="0" showZeros="0" view="pageBreakPreview" topLeftCell="A10" zoomScale="145" zoomScaleNormal="40" zoomScaleSheetLayoutView="145" workbookViewId="0">
      <selection activeCell="C32" sqref="C3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46349</v>
      </c>
      <c r="D1" s="199"/>
      <c r="E1" s="199"/>
      <c r="F1" s="199">
        <f>$C$2+1</f>
        <v>46350</v>
      </c>
      <c r="G1" s="199"/>
      <c r="H1" s="199"/>
      <c r="I1" s="199">
        <f>$C$2+2</f>
        <v>46351</v>
      </c>
      <c r="J1" s="199"/>
      <c r="K1" s="199"/>
      <c r="L1" s="199">
        <f>$C$2+3</f>
        <v>46352</v>
      </c>
      <c r="M1" s="199"/>
      <c r="N1" s="199"/>
      <c r="O1" s="199">
        <f>$C$2+4</f>
        <v>46353</v>
      </c>
      <c r="P1" s="199"/>
      <c r="Q1" s="199"/>
      <c r="R1" s="5"/>
      <c r="S1" s="5"/>
      <c r="T1" s="5"/>
      <c r="U1" s="199">
        <f>$C$2+5</f>
        <v>46354</v>
      </c>
      <c r="V1" s="199"/>
      <c r="W1" s="199"/>
      <c r="X1" s="199">
        <f>$C$2+6</f>
        <v>46355</v>
      </c>
      <c r="Y1" s="199"/>
      <c r="Z1" s="199"/>
      <c r="AA1" s="6"/>
      <c r="AB1" s="200">
        <f>'1週'!C2</f>
        <v>46111</v>
      </c>
      <c r="AC1" s="200"/>
      <c r="AD1" s="200"/>
      <c r="AE1" s="131" t="str" cm="1">
        <f t="array" aca="1" ref="AE1" ca="1">MID(CELL("filename", A1), FIND("]", CELL("filename", A1)) + 1, 255)</f>
        <v>35週</v>
      </c>
      <c r="AF1" s="124">
        <f>'34週'!AF1+1</f>
        <v>35</v>
      </c>
    </row>
    <row r="2" spans="2:32" ht="27" customHeight="1" thickTop="1" thickBot="1" x14ac:dyDescent="0.65">
      <c r="B2" s="7"/>
      <c r="C2" s="251">
        <f>'34週'!C2:E2+7</f>
        <v>46349</v>
      </c>
      <c r="D2" s="208"/>
      <c r="E2" s="252"/>
      <c r="F2" s="249">
        <f>C2+1</f>
        <v>46350</v>
      </c>
      <c r="G2" s="249"/>
      <c r="H2" s="249"/>
      <c r="I2" s="201">
        <f>F2+1</f>
        <v>46351</v>
      </c>
      <c r="J2" s="202"/>
      <c r="K2" s="203"/>
      <c r="L2" s="248">
        <f>I2+1</f>
        <v>46352</v>
      </c>
      <c r="M2" s="249"/>
      <c r="N2" s="250"/>
      <c r="O2" s="202">
        <f>L2+1</f>
        <v>46353</v>
      </c>
      <c r="P2" s="202"/>
      <c r="Q2" s="204"/>
      <c r="R2" s="109"/>
      <c r="S2" s="110"/>
      <c r="T2" s="7"/>
      <c r="U2" s="205">
        <f>O2+1</f>
        <v>46354</v>
      </c>
      <c r="V2" s="206"/>
      <c r="W2" s="207"/>
      <c r="X2" s="208">
        <f>U2+1</f>
        <v>46355</v>
      </c>
      <c r="Y2" s="208"/>
      <c r="Z2" s="209"/>
      <c r="AA2" s="8"/>
      <c r="AB2" s="31" t="s">
        <v>4</v>
      </c>
      <c r="AC2" s="32" t="s">
        <v>0</v>
      </c>
      <c r="AD2" s="210" t="s">
        <v>1</v>
      </c>
      <c r="AE2" s="211"/>
      <c r="AF2" s="212"/>
    </row>
    <row r="3" spans="2:32" ht="19.95" customHeight="1" thickTop="1" x14ac:dyDescent="0.5">
      <c r="B3" s="229"/>
      <c r="C3" s="232" t="str">
        <f>IFERROR(VLOOKUP($C$2,年計!$A$6:$C$371,2,FALSE),"")</f>
        <v>勤労感謝の日</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95"/>
      <c r="D32" s="9"/>
      <c r="E32" s="77"/>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B29:B31"/>
    <mergeCell ref="AB1:AD1"/>
    <mergeCell ref="X1:Z1"/>
    <mergeCell ref="AD2:AF2"/>
    <mergeCell ref="L7:N7"/>
    <mergeCell ref="L3:N3"/>
    <mergeCell ref="L4:N6"/>
    <mergeCell ref="X3:Z3"/>
    <mergeCell ref="O7:Q7"/>
    <mergeCell ref="O4:Q6"/>
    <mergeCell ref="U4:W6"/>
    <mergeCell ref="X4:Z6"/>
    <mergeCell ref="B10:B12"/>
    <mergeCell ref="B26:B28"/>
    <mergeCell ref="B18:B20"/>
    <mergeCell ref="B13:B15"/>
    <mergeCell ref="B16:B17"/>
    <mergeCell ref="B21:B23"/>
    <mergeCell ref="B24:B25"/>
    <mergeCell ref="B3:B6"/>
    <mergeCell ref="F4:H6"/>
    <mergeCell ref="I4:K6"/>
    <mergeCell ref="I7:K7"/>
    <mergeCell ref="C7:E7"/>
    <mergeCell ref="F7:H7"/>
    <mergeCell ref="C3:E3"/>
    <mergeCell ref="F3:H3"/>
    <mergeCell ref="I3:K3"/>
    <mergeCell ref="C4:E6"/>
    <mergeCell ref="U1:W1"/>
    <mergeCell ref="C2:E2"/>
    <mergeCell ref="F2:H2"/>
    <mergeCell ref="I2:K2"/>
    <mergeCell ref="L2:N2"/>
    <mergeCell ref="O2:Q2"/>
    <mergeCell ref="O1:Q1"/>
    <mergeCell ref="C1:E1"/>
    <mergeCell ref="F1:H1"/>
    <mergeCell ref="I1:K1"/>
    <mergeCell ref="L1:N1"/>
    <mergeCell ref="AB40:AB43"/>
    <mergeCell ref="AB44:AB45"/>
    <mergeCell ref="U2:W2"/>
    <mergeCell ref="T3:T6"/>
    <mergeCell ref="O3:Q3"/>
    <mergeCell ref="U3:W3"/>
    <mergeCell ref="X2:Z2"/>
  </mergeCells>
  <phoneticPr fontId="2"/>
  <conditionalFormatting sqref="G14 J14 P14 G18 J18 P18 G22 J22 P22 G26 J26 P26 G30 J30 P30">
    <cfRule type="cellIs" dxfId="71" priority="1" stopIfTrue="1" operator="equal">
      <formula>"１年"</formula>
    </cfRule>
    <cfRule type="cellIs" dxfId="70" priority="2" stopIfTrue="1" operator="equal">
      <formula>"２年"</formula>
    </cfRule>
    <cfRule type="cellIs" dxfId="69" priority="3" stopIfTrue="1" operator="equal">
      <formula>"３年"</formula>
    </cfRule>
  </conditionalFormatting>
  <dataValidations count="2">
    <dataValidation imeMode="on" allowBlank="1" showInputMessage="1" showErrorMessage="1" sqref="AA26:AA27 AA14:AA15 AA30:AA31 AA18:AA19 C7:R7 AA22:AA23 U7:AA7 AD2 R3 F3:F4 AC3:AD3 X2:X4 L3:L4 U2:U4 AA2:AA3 AC41:AD41 C2:R2 I3:I4 AA10:AA11 O3:O4 AC8:AE39 C3:C4 AC40 I13:I14 I10:I11 I29:I30 F18:F19 I21:I22 I18:I19 I26:I27 L21:L22 I32 L18:L19 L13:L14 L10:L11 L29:L30 L26:L27 I24 F13:F14 L32 L24 F10:F11 F29:F30 F26:F27 F32 F24 F21:F22 O21:O22 O18:O19 O13:O14 O10:O11 O29:O30 O26:O27 O32 O24" xr:uid="{00000000-0002-0000-2300-000000000000}"/>
    <dataValidation imeMode="off" allowBlank="1" showInputMessage="1" showErrorMessage="1" sqref="R22 R30 Q18:R18 R14 Q10:R10 Q26:R26 K13 K10 K29 K26 K32 N24 K24 H13 H10 H29 H26 H32 H24 H21 H18 K21 K18 N21 N18 N13 N10 N29 N26 N32 Q21 Q13 Q29 Q32 Q24" xr:uid="{00000000-0002-0000-2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46356</v>
      </c>
      <c r="D1" s="199"/>
      <c r="E1" s="199"/>
      <c r="F1" s="199">
        <f>$C$2+1</f>
        <v>46357</v>
      </c>
      <c r="G1" s="199"/>
      <c r="H1" s="199"/>
      <c r="I1" s="199">
        <f>$C$2+2</f>
        <v>46358</v>
      </c>
      <c r="J1" s="199"/>
      <c r="K1" s="199"/>
      <c r="L1" s="199">
        <f>$C$2+3</f>
        <v>46359</v>
      </c>
      <c r="M1" s="199"/>
      <c r="N1" s="199"/>
      <c r="O1" s="199">
        <f>$C$2+4</f>
        <v>46360</v>
      </c>
      <c r="P1" s="199"/>
      <c r="Q1" s="199"/>
      <c r="R1" s="5"/>
      <c r="S1" s="5"/>
      <c r="T1" s="5"/>
      <c r="U1" s="199">
        <f>$C$2+5</f>
        <v>46361</v>
      </c>
      <c r="V1" s="199"/>
      <c r="W1" s="199"/>
      <c r="X1" s="199">
        <f>$C$2+6</f>
        <v>46362</v>
      </c>
      <c r="Y1" s="199"/>
      <c r="Z1" s="199"/>
      <c r="AA1" s="6"/>
      <c r="AB1" s="200">
        <f>'1週'!C2</f>
        <v>46111</v>
      </c>
      <c r="AC1" s="200"/>
      <c r="AD1" s="200"/>
      <c r="AE1" s="131" t="str" cm="1">
        <f t="array" aca="1" ref="AE1" ca="1">MID(CELL("filename", A1), FIND("]", CELL("filename", A1)) + 1, 255)</f>
        <v>36週</v>
      </c>
      <c r="AF1" s="124">
        <f>'35週'!AF1+1</f>
        <v>36</v>
      </c>
    </row>
    <row r="2" spans="2:32" ht="27" customHeight="1" thickTop="1" thickBot="1" x14ac:dyDescent="0.65">
      <c r="B2" s="7"/>
      <c r="C2" s="201">
        <f>'35週'!C2:E2+7</f>
        <v>46356</v>
      </c>
      <c r="D2" s="202"/>
      <c r="E2" s="203"/>
      <c r="F2" s="202">
        <f>C2+1</f>
        <v>46357</v>
      </c>
      <c r="G2" s="202"/>
      <c r="H2" s="202"/>
      <c r="I2" s="201">
        <f>F2+1</f>
        <v>46358</v>
      </c>
      <c r="J2" s="202"/>
      <c r="K2" s="203"/>
      <c r="L2" s="201">
        <f>I2+1</f>
        <v>46359</v>
      </c>
      <c r="M2" s="202"/>
      <c r="N2" s="203"/>
      <c r="O2" s="202">
        <f>L2+1</f>
        <v>46360</v>
      </c>
      <c r="P2" s="202"/>
      <c r="Q2" s="204"/>
      <c r="R2" s="109"/>
      <c r="S2" s="110"/>
      <c r="T2" s="7"/>
      <c r="U2" s="205">
        <f>O2+1</f>
        <v>46361</v>
      </c>
      <c r="V2" s="206"/>
      <c r="W2" s="207"/>
      <c r="X2" s="208">
        <f>U2+1</f>
        <v>46362</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68" priority="1" stopIfTrue="1" operator="equal">
      <formula>"１年"</formula>
    </cfRule>
    <cfRule type="cellIs" dxfId="67" priority="2" stopIfTrue="1" operator="equal">
      <formula>"２年"</formula>
    </cfRule>
    <cfRule type="cellIs" dxfId="66"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400-000000000000}"/>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2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46363</v>
      </c>
      <c r="D1" s="199"/>
      <c r="E1" s="199"/>
      <c r="F1" s="199">
        <f>$C$2+1</f>
        <v>46364</v>
      </c>
      <c r="G1" s="199"/>
      <c r="H1" s="199"/>
      <c r="I1" s="199">
        <f>$C$2+2</f>
        <v>46365</v>
      </c>
      <c r="J1" s="199"/>
      <c r="K1" s="199"/>
      <c r="L1" s="199">
        <f>$C$2+3</f>
        <v>46366</v>
      </c>
      <c r="M1" s="199"/>
      <c r="N1" s="199"/>
      <c r="O1" s="199">
        <f>$C$2+4</f>
        <v>46367</v>
      </c>
      <c r="P1" s="199"/>
      <c r="Q1" s="199"/>
      <c r="R1" s="5"/>
      <c r="S1" s="5"/>
      <c r="T1" s="5"/>
      <c r="U1" s="199">
        <f>$C$2+5</f>
        <v>46368</v>
      </c>
      <c r="V1" s="199"/>
      <c r="W1" s="199"/>
      <c r="X1" s="199">
        <f>$C$2+6</f>
        <v>46369</v>
      </c>
      <c r="Y1" s="199"/>
      <c r="Z1" s="199"/>
      <c r="AA1" s="6"/>
      <c r="AB1" s="200">
        <f>'1週'!C2</f>
        <v>46111</v>
      </c>
      <c r="AC1" s="200"/>
      <c r="AD1" s="200"/>
      <c r="AE1" s="131" t="str" cm="1">
        <f t="array" aca="1" ref="AE1" ca="1">MID(CELL("filename", A1), FIND("]", CELL("filename", A1)) + 1, 255)</f>
        <v>37週</v>
      </c>
      <c r="AF1" s="124">
        <f>'36週'!AF1+1</f>
        <v>37</v>
      </c>
    </row>
    <row r="2" spans="2:32" ht="27" customHeight="1" thickTop="1" thickBot="1" x14ac:dyDescent="0.65">
      <c r="B2" s="7"/>
      <c r="C2" s="201">
        <f>'36週'!C2:E2+7</f>
        <v>46363</v>
      </c>
      <c r="D2" s="202"/>
      <c r="E2" s="203"/>
      <c r="F2" s="202">
        <f>C2+1</f>
        <v>46364</v>
      </c>
      <c r="G2" s="202"/>
      <c r="H2" s="202"/>
      <c r="I2" s="201">
        <f>F2+1</f>
        <v>46365</v>
      </c>
      <c r="J2" s="202"/>
      <c r="K2" s="203"/>
      <c r="L2" s="201">
        <f>I2+1</f>
        <v>46366</v>
      </c>
      <c r="M2" s="202"/>
      <c r="N2" s="203"/>
      <c r="O2" s="202">
        <f>L2+1</f>
        <v>46367</v>
      </c>
      <c r="P2" s="202"/>
      <c r="Q2" s="204"/>
      <c r="R2" s="109"/>
      <c r="S2" s="110"/>
      <c r="T2" s="7"/>
      <c r="U2" s="205">
        <f>O2+1</f>
        <v>46368</v>
      </c>
      <c r="V2" s="206"/>
      <c r="W2" s="207"/>
      <c r="X2" s="208">
        <f>U2+1</f>
        <v>46369</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65" priority="1" stopIfTrue="1" operator="equal">
      <formula>"１年"</formula>
    </cfRule>
    <cfRule type="cellIs" dxfId="64" priority="2" stopIfTrue="1" operator="equal">
      <formula>"２年"</formula>
    </cfRule>
    <cfRule type="cellIs" dxfId="63" priority="3" stopIfTrue="1" operator="equal">
      <formula>"３年"</formula>
    </cfRule>
  </conditionalFormatting>
  <dataValidations count="2">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25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F47"/>
  <sheetViews>
    <sheetView showGridLines="0" showZeros="0" view="pageBreakPreview" topLeftCell="B1" zoomScaleNormal="40" zoomScaleSheetLayoutView="100" workbookViewId="0">
      <selection activeCell="K18" sqref="K18"/>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46118</v>
      </c>
      <c r="D1" s="199"/>
      <c r="E1" s="199"/>
      <c r="F1" s="199">
        <f>$C$2+1</f>
        <v>46119</v>
      </c>
      <c r="G1" s="199"/>
      <c r="H1" s="199"/>
      <c r="I1" s="199">
        <f>$C$2+2</f>
        <v>46120</v>
      </c>
      <c r="J1" s="199"/>
      <c r="K1" s="199"/>
      <c r="L1" s="199">
        <f>$C$2+3</f>
        <v>46121</v>
      </c>
      <c r="M1" s="199"/>
      <c r="N1" s="199"/>
      <c r="O1" s="199">
        <f>$C$2+4</f>
        <v>46122</v>
      </c>
      <c r="P1" s="199"/>
      <c r="Q1" s="199"/>
      <c r="R1" s="5"/>
      <c r="S1" s="5"/>
      <c r="T1" s="5"/>
      <c r="U1" s="199">
        <f>$C$2+5</f>
        <v>46123</v>
      </c>
      <c r="V1" s="199"/>
      <c r="W1" s="199"/>
      <c r="X1" s="199">
        <f>$C$2+6</f>
        <v>46124</v>
      </c>
      <c r="Y1" s="199"/>
      <c r="Z1" s="199"/>
      <c r="AA1" s="6"/>
      <c r="AB1" s="200">
        <f>'1週'!C2</f>
        <v>46111</v>
      </c>
      <c r="AC1" s="200"/>
      <c r="AD1" s="200"/>
      <c r="AE1" s="131" t="str" cm="1">
        <f t="array" aca="1" ref="AE1" ca="1">MID(CELL("filename", A1), FIND("]", CELL("filename", A1)) + 1, 255)</f>
        <v>2週</v>
      </c>
      <c r="AF1" s="124">
        <f>'1週'!AF1+1</f>
        <v>2</v>
      </c>
    </row>
    <row r="2" spans="2:32" ht="27" customHeight="1" thickTop="1" thickBot="1" x14ac:dyDescent="0.65">
      <c r="B2" s="7"/>
      <c r="C2" s="201">
        <f>'1週'!C2:E2+7</f>
        <v>46118</v>
      </c>
      <c r="D2" s="202"/>
      <c r="E2" s="203"/>
      <c r="F2" s="202">
        <f>C2+1</f>
        <v>46119</v>
      </c>
      <c r="G2" s="202"/>
      <c r="H2" s="202"/>
      <c r="I2" s="201">
        <f>F2+1</f>
        <v>46120</v>
      </c>
      <c r="J2" s="202"/>
      <c r="K2" s="203"/>
      <c r="L2" s="201">
        <f>I2+1</f>
        <v>46121</v>
      </c>
      <c r="M2" s="202"/>
      <c r="N2" s="203"/>
      <c r="O2" s="202">
        <f>L2+1</f>
        <v>46122</v>
      </c>
      <c r="P2" s="202"/>
      <c r="Q2" s="204"/>
      <c r="R2" s="109"/>
      <c r="S2" s="110"/>
      <c r="T2" s="7"/>
      <c r="U2" s="205">
        <f>O2+1</f>
        <v>46123</v>
      </c>
      <c r="V2" s="206"/>
      <c r="W2" s="207"/>
      <c r="X2" s="208">
        <f>U2+1</f>
        <v>46124</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76"/>
      <c r="G8" s="9"/>
      <c r="H8" s="77"/>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79"/>
      <c r="G9" s="80"/>
      <c r="H9" s="81"/>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76"/>
      <c r="G36" s="9"/>
      <c r="H36" s="77"/>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79"/>
      <c r="G37" s="80"/>
      <c r="H37" s="81"/>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76"/>
      <c r="G38" s="9"/>
      <c r="H38" s="77"/>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79"/>
      <c r="G39" s="80"/>
      <c r="H39" s="81"/>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76"/>
      <c r="G40" s="9"/>
      <c r="H40" s="77"/>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79"/>
      <c r="G41" s="80"/>
      <c r="H41" s="81"/>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76"/>
      <c r="G42" s="9"/>
      <c r="H42" s="77"/>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79"/>
      <c r="G43" s="80"/>
      <c r="H43" s="81"/>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58"/>
      <c r="C44" s="106"/>
      <c r="D44" s="107"/>
      <c r="E44" s="108"/>
      <c r="F44" s="106"/>
      <c r="G44" s="107"/>
      <c r="H44" s="108"/>
      <c r="I44" s="106"/>
      <c r="J44" s="107"/>
      <c r="K44" s="108"/>
      <c r="L44" s="106"/>
      <c r="M44" s="107"/>
      <c r="N44" s="108"/>
      <c r="O44" s="107"/>
      <c r="P44" s="107"/>
      <c r="Q44" s="94"/>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0"/>
      <c r="G45" s="91"/>
      <c r="H45" s="92"/>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2"/>
    <row r="47" spans="2:32" ht="19.95" customHeight="1" x14ac:dyDescent="0.2"/>
  </sheetData>
  <mergeCells count="47">
    <mergeCell ref="B18:B20"/>
    <mergeCell ref="B13:B15"/>
    <mergeCell ref="B16:B17"/>
    <mergeCell ref="B26:B28"/>
    <mergeCell ref="T3:T6"/>
    <mergeCell ref="O7:Q7"/>
    <mergeCell ref="U3:W3"/>
    <mergeCell ref="X3:Z3"/>
    <mergeCell ref="U4:W6"/>
    <mergeCell ref="X4:Z6"/>
    <mergeCell ref="O4:Q6"/>
    <mergeCell ref="O3:Q3"/>
    <mergeCell ref="C3:E3"/>
    <mergeCell ref="F3:H3"/>
    <mergeCell ref="I3:K3"/>
    <mergeCell ref="L3:N3"/>
    <mergeCell ref="B10:B12"/>
    <mergeCell ref="B3:B6"/>
    <mergeCell ref="F7:H7"/>
    <mergeCell ref="I7:K7"/>
    <mergeCell ref="L7:N7"/>
    <mergeCell ref="C7:E7"/>
    <mergeCell ref="C4:E6"/>
    <mergeCell ref="F4:H6"/>
    <mergeCell ref="I4:K6"/>
    <mergeCell ref="L4:N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 ref="B21:B23"/>
    <mergeCell ref="B24:B25"/>
    <mergeCell ref="B29:B31"/>
    <mergeCell ref="AB40:AB43"/>
    <mergeCell ref="AB44:AB45"/>
  </mergeCells>
  <phoneticPr fontId="2"/>
  <conditionalFormatting sqref="D14 G14 J14 P14 D18 G18 J18 P18 D22 G22 J22 P22 D26 G26 J26 P26 D30 G30 J30 P30">
    <cfRule type="cellIs" dxfId="173" priority="1" stopIfTrue="1" operator="equal">
      <formula>"１年"</formula>
    </cfRule>
    <cfRule type="cellIs" dxfId="172" priority="2" stopIfTrue="1" operator="equal">
      <formula>"２年"</formula>
    </cfRule>
    <cfRule type="cellIs" dxfId="171" priority="3" stopIfTrue="1" operator="equal">
      <formula>"３年"</formula>
    </cfRule>
  </conditionalFormatting>
  <dataValidations count="2">
    <dataValidation imeMode="off" allowBlank="1" showInputMessage="1" showErrorMessage="1" sqref="R22 Q18:R18 Q10:R10 Q26:R26 R14 R30 K13 K10 K29 K26 K32 N24 K24 E13 E10 H13 E29 E26 H10 H29 E32 H26 H32 E24 H24 E21 E18 H21 H18 K21 K18 N21 N18 N13 N10 N29 N26 N32 Q21 Q13 Q29 Q32 Q24" xr:uid="{00000000-0002-0000-0200-000000000000}"/>
    <dataValidation imeMode="on" allowBlank="1" showInputMessage="1" showErrorMessage="1" sqref="AA26:AA27 AA14:AA15 AA30:AA31 AA18:AA19 AA22:AA23 I3:I4 AC41:AD41 U2:U4 AA10:AA11 X2:X4 C3:C4 AC8:AE39 L3:L4 U7:AA7 F3:F4 AD2 R2:R3 AC40 C2:Q2 C7:R7 AA2:AA3 O3:O4 AC3:AD3 I13:I14 I10:I11 I29:I30 F18:F19 I21:I22 I18:I19 I26:I27 L21:L22 I32 L18:L19 L13:L14 L10:L11 L29:L30 L26:L27 I24 F13:F14 L32 L24 C13:C14 F10:F11 C10:C11 F29:F30 C29:C30 F26:F27 C26:C27 F32 C32 F24 C24 C21:C22 C18:C19 F21:F22 O21:O22 O18:O19 O13:O14 O10:O11 O29:O30 O26:O27 O32 O24" xr:uid="{00000000-0002-0000-0200-000001000000}"/>
  </dataValidations>
  <printOptions horizontalCentered="1" verticalCentered="1"/>
  <pageMargins left="0" right="0" top="0" bottom="0" header="0" footer="0"/>
  <pageSetup paperSize="11" scale="65" fitToWidth="2" orientation="portrait" errors="blank" r:id="rId1"/>
  <headerFooter alignWithMargins="0"/>
  <colBreaks count="1" manualBreakCount="1">
    <brk id="18" max="44"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46370</v>
      </c>
      <c r="D1" s="199"/>
      <c r="E1" s="199"/>
      <c r="F1" s="199">
        <f>$C$2+1</f>
        <v>46371</v>
      </c>
      <c r="G1" s="199"/>
      <c r="H1" s="199"/>
      <c r="I1" s="199">
        <f>$C$2+2</f>
        <v>46372</v>
      </c>
      <c r="J1" s="199"/>
      <c r="K1" s="199"/>
      <c r="L1" s="199">
        <f>$C$2+3</f>
        <v>46373</v>
      </c>
      <c r="M1" s="199"/>
      <c r="N1" s="199"/>
      <c r="O1" s="199">
        <f>$C$2+4</f>
        <v>46374</v>
      </c>
      <c r="P1" s="199"/>
      <c r="Q1" s="199"/>
      <c r="R1" s="5"/>
      <c r="S1" s="5"/>
      <c r="T1" s="5"/>
      <c r="U1" s="199">
        <f>$C$2+5</f>
        <v>46375</v>
      </c>
      <c r="V1" s="199"/>
      <c r="W1" s="199"/>
      <c r="X1" s="199">
        <f>$C$2+6</f>
        <v>46376</v>
      </c>
      <c r="Y1" s="199"/>
      <c r="Z1" s="199"/>
      <c r="AA1" s="6"/>
      <c r="AB1" s="200">
        <f>'1週'!C2</f>
        <v>46111</v>
      </c>
      <c r="AC1" s="200"/>
      <c r="AD1" s="200"/>
      <c r="AE1" s="131" t="str" cm="1">
        <f t="array" aca="1" ref="AE1" ca="1">MID(CELL("filename", A1), FIND("]", CELL("filename", A1)) + 1, 255)</f>
        <v>週38</v>
      </c>
      <c r="AF1" s="124">
        <f>'37週'!AF1+1</f>
        <v>38</v>
      </c>
    </row>
    <row r="2" spans="2:32" ht="27" customHeight="1" thickTop="1" thickBot="1" x14ac:dyDescent="0.65">
      <c r="B2" s="7"/>
      <c r="C2" s="201">
        <f>'37週'!C2:E2+7</f>
        <v>46370</v>
      </c>
      <c r="D2" s="202"/>
      <c r="E2" s="203"/>
      <c r="F2" s="202">
        <f>C2+1</f>
        <v>46371</v>
      </c>
      <c r="G2" s="202"/>
      <c r="H2" s="202"/>
      <c r="I2" s="201">
        <f>F2+1</f>
        <v>46372</v>
      </c>
      <c r="J2" s="202"/>
      <c r="K2" s="203"/>
      <c r="L2" s="201">
        <f>I2+1</f>
        <v>46373</v>
      </c>
      <c r="M2" s="202"/>
      <c r="N2" s="203"/>
      <c r="O2" s="202">
        <f>L2+1</f>
        <v>46374</v>
      </c>
      <c r="P2" s="202"/>
      <c r="Q2" s="204"/>
      <c r="R2" s="109"/>
      <c r="S2" s="110"/>
      <c r="T2" s="7"/>
      <c r="U2" s="205">
        <f>O2+1</f>
        <v>46375</v>
      </c>
      <c r="V2" s="206"/>
      <c r="W2" s="207"/>
      <c r="X2" s="208">
        <f>U2+1</f>
        <v>46376</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O3:Q3"/>
    <mergeCell ref="B29:B31"/>
    <mergeCell ref="AB40:AB43"/>
    <mergeCell ref="AB1:AD1"/>
    <mergeCell ref="U3:W3"/>
    <mergeCell ref="X3:Z3"/>
    <mergeCell ref="C4:E6"/>
    <mergeCell ref="F4:H6"/>
    <mergeCell ref="I4:K6"/>
    <mergeCell ref="L4:N6"/>
    <mergeCell ref="O4:Q6"/>
    <mergeCell ref="U4:W6"/>
    <mergeCell ref="X4:Z6"/>
    <mergeCell ref="C3:E3"/>
    <mergeCell ref="F3:H3"/>
    <mergeCell ref="I3:K3"/>
    <mergeCell ref="L3:N3"/>
    <mergeCell ref="X1:Z1"/>
    <mergeCell ref="C2:E2"/>
    <mergeCell ref="F2:H2"/>
    <mergeCell ref="I2:K2"/>
    <mergeCell ref="L2:N2"/>
    <mergeCell ref="O2:Q2"/>
    <mergeCell ref="U2:W2"/>
    <mergeCell ref="X2:Z2"/>
    <mergeCell ref="O1:Q1"/>
    <mergeCell ref="C1:E1"/>
    <mergeCell ref="F1:H1"/>
    <mergeCell ref="I1:K1"/>
    <mergeCell ref="L1:N1"/>
    <mergeCell ref="U1:W1"/>
    <mergeCell ref="AB44:AB45"/>
    <mergeCell ref="B10:B12"/>
    <mergeCell ref="B3:B6"/>
    <mergeCell ref="T3:T6"/>
    <mergeCell ref="AD2:AF2"/>
    <mergeCell ref="C7:E7"/>
    <mergeCell ref="F7:H7"/>
    <mergeCell ref="I7:K7"/>
    <mergeCell ref="L7:N7"/>
    <mergeCell ref="O7:Q7"/>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62" priority="1" stopIfTrue="1" operator="equal">
      <formula>"１年"</formula>
    </cfRule>
    <cfRule type="cellIs" dxfId="61" priority="2" stopIfTrue="1" operator="equal">
      <formula>"２年"</formula>
    </cfRule>
    <cfRule type="cellIs" dxfId="60"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600-000000000000}"/>
    <dataValidation imeMode="on" allowBlank="1" showInputMessage="1" showErrorMessage="1" sqref="AA26:AA27 AA14:AA15 AA30:AA31 AA18:AA19 C7:R7 AA22:AA23 AC40 R3 F3:F4 C2:R2 X2:X4 AA2:AA3 I3:I4 AA10:AA11 L3:L4 U7:AA7 U2:U4 O3:O4 AD2 AC3:AD3 AC41:AD41 AC8:AE39 C3:C4 I13:I14 I10:I11 I29:I30 F18:F19 I21:I22 I18:I19 I26:I27 L21:L22 I32 L18:L19 L13:L14 L10:L11 L29:L30 L26:L27 I24 F13:F14 L32 L24 C13:C14 F10:F11 C10:C11 F29:F30 C29:C30 F26:F27 C26:C27 F32 C32 F24 C24 C21:C22 C18:C19 F21:F22 O21:O22 O18:O19 O13:O14 O10:O11 O29:O30 O26:O27 O32 O24" xr:uid="{00000000-0002-0000-2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13"/>
  </sheetPr>
  <dimension ref="B1:AF47"/>
  <sheetViews>
    <sheetView showGridLines="0" showZeros="0" view="pageBreakPreview" topLeftCell="A13" zoomScale="145" zoomScaleNormal="40" zoomScaleSheetLayoutView="145" workbookViewId="0">
      <selection activeCell="L32" sqref="L3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46377</v>
      </c>
      <c r="D1" s="199"/>
      <c r="E1" s="199"/>
      <c r="F1" s="199">
        <f>$C$2+1</f>
        <v>46378</v>
      </c>
      <c r="G1" s="199"/>
      <c r="H1" s="199"/>
      <c r="I1" s="199">
        <f>$C$2+2</f>
        <v>46379</v>
      </c>
      <c r="J1" s="199"/>
      <c r="K1" s="199"/>
      <c r="L1" s="199">
        <f>$C$2+3</f>
        <v>46380</v>
      </c>
      <c r="M1" s="199"/>
      <c r="N1" s="199"/>
      <c r="O1" s="199">
        <f>$C$2+4</f>
        <v>46381</v>
      </c>
      <c r="P1" s="199"/>
      <c r="Q1" s="199"/>
      <c r="R1" s="5"/>
      <c r="S1" s="5"/>
      <c r="T1" s="5"/>
      <c r="U1" s="199">
        <f>$C$2+5</f>
        <v>46382</v>
      </c>
      <c r="V1" s="199"/>
      <c r="W1" s="199"/>
      <c r="X1" s="199">
        <f>$C$2+6</f>
        <v>46383</v>
      </c>
      <c r="Y1" s="199"/>
      <c r="Z1" s="199"/>
      <c r="AA1" s="6"/>
      <c r="AB1" s="200">
        <f>'1週'!C2</f>
        <v>46111</v>
      </c>
      <c r="AC1" s="200"/>
      <c r="AD1" s="200"/>
      <c r="AE1" s="131" t="str" cm="1">
        <f t="array" aca="1" ref="AE1" ca="1">MID(CELL("filename", A1), FIND("]", CELL("filename", A1)) + 1, 255)</f>
        <v>39週</v>
      </c>
      <c r="AF1" s="124">
        <f>週38!AF1+1</f>
        <v>39</v>
      </c>
    </row>
    <row r="2" spans="2:32" ht="27" customHeight="1" thickTop="1" thickBot="1" x14ac:dyDescent="0.65">
      <c r="B2" s="7"/>
      <c r="C2" s="248">
        <f>週38!C2:E2+7</f>
        <v>46377</v>
      </c>
      <c r="D2" s="249"/>
      <c r="E2" s="250"/>
      <c r="F2" s="249">
        <f>C2+1</f>
        <v>46378</v>
      </c>
      <c r="G2" s="249"/>
      <c r="H2" s="249"/>
      <c r="I2" s="201">
        <f>F2+1</f>
        <v>46379</v>
      </c>
      <c r="J2" s="202"/>
      <c r="K2" s="203"/>
      <c r="L2" s="201">
        <f>I2+1</f>
        <v>46380</v>
      </c>
      <c r="M2" s="202"/>
      <c r="N2" s="203"/>
      <c r="O2" s="202">
        <f>L2+1</f>
        <v>46381</v>
      </c>
      <c r="P2" s="202"/>
      <c r="Q2" s="204"/>
      <c r="R2" s="109"/>
      <c r="S2" s="110"/>
      <c r="T2" s="7"/>
      <c r="U2" s="205">
        <f>O2+1</f>
        <v>46382</v>
      </c>
      <c r="V2" s="206"/>
      <c r="W2" s="207"/>
      <c r="X2" s="208">
        <f>U2+1</f>
        <v>46383</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t="str">
        <f>IFERROR(VLOOKUP($L$2,年計!$A$6:$C$371,3,FALSE),"")</f>
        <v>＜冬季休業＞～</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72"/>
      <c r="G7" s="73"/>
      <c r="H7" s="74"/>
      <c r="I7" s="72"/>
      <c r="J7" s="73"/>
      <c r="K7" s="74"/>
      <c r="L7" s="72"/>
      <c r="M7" s="73"/>
      <c r="N7" s="74"/>
      <c r="O7" s="72"/>
      <c r="P7" s="73"/>
      <c r="Q7" s="75"/>
      <c r="R7" s="8"/>
      <c r="S7" s="9"/>
      <c r="T7" s="17"/>
      <c r="U7" s="72"/>
      <c r="V7" s="73"/>
      <c r="W7" s="74"/>
      <c r="X7" s="73"/>
      <c r="Y7" s="73"/>
      <c r="Z7" s="75"/>
      <c r="AA7" s="8"/>
      <c r="AB7" s="164"/>
      <c r="AC7" s="123"/>
      <c r="AD7" s="15"/>
      <c r="AE7" s="15"/>
      <c r="AF7" s="16"/>
    </row>
    <row r="8" spans="2:32" ht="19.95" customHeight="1" x14ac:dyDescent="0.5">
      <c r="B8" s="18"/>
      <c r="C8" s="76"/>
      <c r="D8" s="9"/>
      <c r="E8" s="77"/>
      <c r="F8" s="76"/>
      <c r="G8" s="9"/>
      <c r="H8" s="77"/>
      <c r="I8" s="76"/>
      <c r="J8" s="9"/>
      <c r="K8" s="77"/>
      <c r="L8" s="76"/>
      <c r="M8" s="9"/>
      <c r="N8" s="77"/>
      <c r="O8" s="76"/>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79"/>
      <c r="G9" s="80"/>
      <c r="H9" s="81"/>
      <c r="I9" s="79"/>
      <c r="J9" s="80"/>
      <c r="K9" s="81"/>
      <c r="L9" s="79"/>
      <c r="M9" s="80"/>
      <c r="N9" s="81"/>
      <c r="O9" s="79"/>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76"/>
      <c r="M10" s="9"/>
      <c r="N10" s="77"/>
      <c r="O10" s="76"/>
      <c r="P10" s="9"/>
      <c r="Q10" s="78"/>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95">
        <v>6</v>
      </c>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95">
        <v>7</v>
      </c>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95">
        <v>8</v>
      </c>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95">
        <v>9</v>
      </c>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95">
        <v>10</v>
      </c>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95">
        <v>11</v>
      </c>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95">
        <v>12</v>
      </c>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95">
        <v>13</v>
      </c>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95">
        <v>14</v>
      </c>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95"/>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76"/>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79"/>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76"/>
      <c r="G36" s="9"/>
      <c r="H36" s="77"/>
      <c r="I36" s="76"/>
      <c r="J36" s="9"/>
      <c r="K36" s="77"/>
      <c r="L36" s="76"/>
      <c r="M36" s="9"/>
      <c r="N36" s="77"/>
      <c r="O36" s="76"/>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79"/>
      <c r="G37" s="80"/>
      <c r="H37" s="81"/>
      <c r="I37" s="79"/>
      <c r="J37" s="80"/>
      <c r="K37" s="81"/>
      <c r="L37" s="79"/>
      <c r="M37" s="80"/>
      <c r="N37" s="81"/>
      <c r="O37" s="79"/>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76"/>
      <c r="G38" s="9"/>
      <c r="H38" s="77"/>
      <c r="I38" s="76"/>
      <c r="J38" s="9"/>
      <c r="K38" s="77"/>
      <c r="L38" s="76"/>
      <c r="M38" s="9"/>
      <c r="N38" s="77"/>
      <c r="O38" s="76"/>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79"/>
      <c r="G39" s="80"/>
      <c r="H39" s="81"/>
      <c r="I39" s="79"/>
      <c r="J39" s="80"/>
      <c r="K39" s="81"/>
      <c r="L39" s="79"/>
      <c r="M39" s="80"/>
      <c r="N39" s="81"/>
      <c r="O39" s="79"/>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3">
    <mergeCell ref="B26:B28"/>
    <mergeCell ref="B29:B31"/>
    <mergeCell ref="AB40:AB43"/>
    <mergeCell ref="B18:B20"/>
    <mergeCell ref="B21:B23"/>
    <mergeCell ref="B24:B25"/>
    <mergeCell ref="X4:Z6"/>
    <mergeCell ref="C7:E7"/>
    <mergeCell ref="B10:B12"/>
    <mergeCell ref="B13:B15"/>
    <mergeCell ref="B16:B17"/>
    <mergeCell ref="AB1:AD1"/>
    <mergeCell ref="B3:B6"/>
    <mergeCell ref="C3:E3"/>
    <mergeCell ref="F3:H3"/>
    <mergeCell ref="I3:K3"/>
    <mergeCell ref="L3:N3"/>
    <mergeCell ref="C4:E6"/>
    <mergeCell ref="F4:H6"/>
    <mergeCell ref="I4:K6"/>
    <mergeCell ref="L4:N6"/>
    <mergeCell ref="T3:T6"/>
    <mergeCell ref="O3:Q3"/>
    <mergeCell ref="U3:W3"/>
    <mergeCell ref="X3:Z3"/>
    <mergeCell ref="O4:Q6"/>
    <mergeCell ref="U4:W6"/>
    <mergeCell ref="AB44:AB45"/>
    <mergeCell ref="AD2:AF2"/>
    <mergeCell ref="C1:E1"/>
    <mergeCell ref="F1:H1"/>
    <mergeCell ref="I1:K1"/>
    <mergeCell ref="L1:N1"/>
    <mergeCell ref="C2:E2"/>
    <mergeCell ref="F2:H2"/>
    <mergeCell ref="I2:K2"/>
    <mergeCell ref="L2:N2"/>
    <mergeCell ref="O2:Q2"/>
    <mergeCell ref="O1:Q1"/>
    <mergeCell ref="U1:W1"/>
    <mergeCell ref="X1:Z1"/>
    <mergeCell ref="U2:W2"/>
    <mergeCell ref="X2:Z2"/>
  </mergeCells>
  <phoneticPr fontId="2"/>
  <conditionalFormatting sqref="M14 M18 M22 M26 M30">
    <cfRule type="cellIs" dxfId="59" priority="11" stopIfTrue="1" operator="equal">
      <formula>"２年"</formula>
    </cfRule>
    <cfRule type="cellIs" dxfId="58" priority="12" stopIfTrue="1" operator="equal">
      <formula>"３年"</formula>
    </cfRule>
  </conditionalFormatting>
  <conditionalFormatting sqref="M14 M18 M22 M26 M30">
    <cfRule type="cellIs" dxfId="57" priority="10" stopIfTrue="1" operator="equal">
      <formula>"１年"</formula>
    </cfRule>
  </conditionalFormatting>
  <conditionalFormatting sqref="M14 M18 M22 M26 M30">
    <cfRule type="cellIs" dxfId="56" priority="7" stopIfTrue="1" operator="equal">
      <formula>"１年"</formula>
    </cfRule>
    <cfRule type="cellIs" dxfId="55" priority="8" stopIfTrue="1" operator="equal">
      <formula>"２年"</formula>
    </cfRule>
    <cfRule type="cellIs" dxfId="54" priority="9" stopIfTrue="1" operator="equal">
      <formula>"３年"</formula>
    </cfRule>
  </conditionalFormatting>
  <conditionalFormatting sqref="P14 P18 P22 P26 P30">
    <cfRule type="cellIs" dxfId="53" priority="4" stopIfTrue="1" operator="equal">
      <formula>"１年"</formula>
    </cfRule>
    <cfRule type="cellIs" dxfId="52" priority="5" stopIfTrue="1" operator="equal">
      <formula>"２年"</formula>
    </cfRule>
    <cfRule type="cellIs" dxfId="51" priority="6" stopIfTrue="1" operator="equal">
      <formula>"３年"</formula>
    </cfRule>
  </conditionalFormatting>
  <conditionalFormatting sqref="D14 G14 J14 D18 G18 J18 D22 G22 J22 D26 G26 J26 D30 G30 J30">
    <cfRule type="cellIs" dxfId="50" priority="1" stopIfTrue="1" operator="equal">
      <formula>"１年"</formula>
    </cfRule>
    <cfRule type="cellIs" dxfId="49" priority="2" stopIfTrue="1" operator="equal">
      <formula>"２年"</formula>
    </cfRule>
    <cfRule type="cellIs" dxfId="48" priority="3" stopIfTrue="1" operator="equal">
      <formula>"３年"</formula>
    </cfRule>
  </conditionalFormatting>
  <dataValidations count="2">
    <dataValidation imeMode="on" allowBlank="1" showInputMessage="1" showErrorMessage="1" sqref="AA26:AA27 AA14:AA15 AA30:AA31 AA18:AA19 AC40 AA22:AA23 AD2 AC3:AD3 AC41:AD41 AC8:AE39 X2:X4 AA2:AA3 C2:R2 U2:U4 O3:O4 C3:C4 R3 F3:F4 U7:AA7 I3:I4 AA10:AA11 C7:R7 L3:L4 I13:I14 I10:I11 I29:I30 F18:F19 I21:I22 I18:I19 I26:I27 I32 I24 F13:F14 C13:C14 F10:F11 C10:C11 F29:F30 C29:C30 F26:F27 C26:C27 F32 C32 F24 C24 C21:C22 C18:C19 F21:F22" xr:uid="{00000000-0002-0000-2700-000000000000}"/>
    <dataValidation imeMode="off" allowBlank="1" showInputMessage="1" showErrorMessage="1" sqref="R18 R26 R30 R10 R22 R14 K13 K10 K29 K26 K32 K24 E13 E10 H13 E29 E26 H10 H29 E32 H26 H32 E24 H24 E21 E18 H21 H18 K21 K18" xr:uid="{00000000-0002-0000-2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3"/>
  </sheetPr>
  <dimension ref="B1:AF47"/>
  <sheetViews>
    <sheetView showGridLines="0" showZeros="0" view="pageBreakPreview" zoomScale="145" zoomScaleNormal="40" zoomScaleSheetLayoutView="145" workbookViewId="0">
      <selection activeCell="N8" sqref="N8"/>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46384</v>
      </c>
      <c r="D1" s="199"/>
      <c r="E1" s="199"/>
      <c r="F1" s="199">
        <f>$C$2+1</f>
        <v>46385</v>
      </c>
      <c r="G1" s="199"/>
      <c r="H1" s="199"/>
      <c r="I1" s="199">
        <f>$C$2+2</f>
        <v>46386</v>
      </c>
      <c r="J1" s="199"/>
      <c r="K1" s="199"/>
      <c r="L1" s="199">
        <f>$C$2+3</f>
        <v>46387</v>
      </c>
      <c r="M1" s="199"/>
      <c r="N1" s="199"/>
      <c r="O1" s="199">
        <f>$C$2+4</f>
        <v>46388</v>
      </c>
      <c r="P1" s="199"/>
      <c r="Q1" s="199"/>
      <c r="R1" s="5"/>
      <c r="S1" s="5"/>
      <c r="T1" s="5"/>
      <c r="U1" s="199">
        <f>$C$2+5</f>
        <v>46389</v>
      </c>
      <c r="V1" s="199"/>
      <c r="W1" s="199"/>
      <c r="X1" s="199">
        <f>$C$2+6</f>
        <v>46390</v>
      </c>
      <c r="Y1" s="199"/>
      <c r="Z1" s="199"/>
      <c r="AA1" s="6"/>
      <c r="AB1" s="200">
        <f>'1週'!C2</f>
        <v>46111</v>
      </c>
      <c r="AC1" s="200"/>
      <c r="AD1" s="200"/>
      <c r="AE1" s="131" t="str" cm="1">
        <f t="array" aca="1" ref="AE1" ca="1">MID(CELL("filename", A1), FIND("]", CELL("filename", A1)) + 1, 255)</f>
        <v>40週</v>
      </c>
      <c r="AF1" s="124">
        <f>'39週'!AF1+1</f>
        <v>40</v>
      </c>
    </row>
    <row r="2" spans="2:32" ht="27" customHeight="1" thickTop="1" thickBot="1" x14ac:dyDescent="0.65">
      <c r="B2" s="7"/>
      <c r="C2" s="201">
        <f>'39週'!C2:E2+7</f>
        <v>46384</v>
      </c>
      <c r="D2" s="202"/>
      <c r="E2" s="203"/>
      <c r="F2" s="249">
        <f>C2+1</f>
        <v>46385</v>
      </c>
      <c r="G2" s="249"/>
      <c r="H2" s="249"/>
      <c r="I2" s="248">
        <f>F2+1</f>
        <v>46386</v>
      </c>
      <c r="J2" s="249"/>
      <c r="K2" s="250"/>
      <c r="L2" s="248">
        <f>I2+1</f>
        <v>46387</v>
      </c>
      <c r="M2" s="249"/>
      <c r="N2" s="250"/>
      <c r="O2" s="208">
        <f>L2+1</f>
        <v>46388</v>
      </c>
      <c r="P2" s="208"/>
      <c r="Q2" s="209"/>
      <c r="R2" s="109"/>
      <c r="S2" s="110"/>
      <c r="T2" s="7"/>
      <c r="U2" s="205">
        <f>O2+1</f>
        <v>46389</v>
      </c>
      <c r="V2" s="206"/>
      <c r="W2" s="207"/>
      <c r="X2" s="208">
        <f>U2+1</f>
        <v>46390</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t="str">
        <f>IFERROR(VLOOKUP($O$2,年計!$A$6:$C$371,2,FALSE),"")</f>
        <v>元日</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72"/>
      <c r="D7" s="73"/>
      <c r="E7" s="74"/>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18"/>
      <c r="C10" s="76"/>
      <c r="D10" s="9"/>
      <c r="E10" s="77"/>
      <c r="F10" s="76"/>
      <c r="G10" s="9"/>
      <c r="H10" s="77"/>
      <c r="I10" s="76"/>
      <c r="J10" s="9"/>
      <c r="K10" s="77"/>
      <c r="L10" s="76"/>
      <c r="M10" s="9"/>
      <c r="N10" s="77"/>
      <c r="O10" s="76"/>
      <c r="P10" s="9"/>
      <c r="Q10" s="94"/>
      <c r="R10" s="19"/>
      <c r="S10" s="9"/>
      <c r="T10" s="18"/>
      <c r="U10" s="76"/>
      <c r="V10" s="9"/>
      <c r="W10" s="77"/>
      <c r="X10" s="9"/>
      <c r="Y10" s="9"/>
      <c r="Z10" s="78"/>
      <c r="AA10" s="19"/>
      <c r="AB10" s="39"/>
      <c r="AC10" s="40"/>
      <c r="AD10" s="41"/>
      <c r="AE10" s="41"/>
      <c r="AF10" s="42"/>
    </row>
    <row r="11" spans="2:32" ht="19.95" customHeight="1" x14ac:dyDescent="0.5">
      <c r="B11" s="20"/>
      <c r="C11" s="79"/>
      <c r="D11" s="80"/>
      <c r="E11" s="81"/>
      <c r="F11" s="79"/>
      <c r="G11" s="80"/>
      <c r="H11" s="81"/>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18"/>
      <c r="C12" s="76"/>
      <c r="D12" s="9"/>
      <c r="E12" s="77"/>
      <c r="F12" s="76"/>
      <c r="G12" s="9"/>
      <c r="H12" s="77"/>
      <c r="I12" s="76"/>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0"/>
      <c r="C13" s="79"/>
      <c r="D13" s="80"/>
      <c r="E13" s="81"/>
      <c r="F13" s="79"/>
      <c r="G13" s="80"/>
      <c r="H13" s="81"/>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18">
        <v>6</v>
      </c>
      <c r="C14" s="76"/>
      <c r="D14" s="9"/>
      <c r="E14" s="77"/>
      <c r="F14" s="76"/>
      <c r="G14" s="9"/>
      <c r="H14" s="77"/>
      <c r="I14" s="76"/>
      <c r="J14" s="9"/>
      <c r="K14" s="77"/>
      <c r="L14" s="76"/>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0"/>
      <c r="C15" s="79"/>
      <c r="D15" s="80"/>
      <c r="E15" s="81"/>
      <c r="F15" s="79"/>
      <c r="G15" s="80"/>
      <c r="H15" s="81"/>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18">
        <v>7</v>
      </c>
      <c r="C16" s="76"/>
      <c r="D16" s="9"/>
      <c r="E16" s="77"/>
      <c r="F16" s="76"/>
      <c r="G16" s="9"/>
      <c r="H16" s="77"/>
      <c r="I16" s="76"/>
      <c r="J16" s="9"/>
      <c r="K16" s="77"/>
      <c r="L16" s="76"/>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18">
        <v>8</v>
      </c>
      <c r="C18" s="76"/>
      <c r="D18" s="9"/>
      <c r="E18" s="77"/>
      <c r="F18" s="76"/>
      <c r="G18" s="9"/>
      <c r="H18" s="77"/>
      <c r="I18" s="76"/>
      <c r="J18" s="9"/>
      <c r="K18" s="77"/>
      <c r="L18" s="76"/>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18">
        <v>9</v>
      </c>
      <c r="C20" s="76"/>
      <c r="D20" s="9"/>
      <c r="E20" s="77"/>
      <c r="F20" s="76"/>
      <c r="G20" s="9"/>
      <c r="H20" s="77"/>
      <c r="I20" s="76"/>
      <c r="J20" s="9"/>
      <c r="K20" s="77"/>
      <c r="L20" s="76"/>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18">
        <v>10</v>
      </c>
      <c r="C22" s="76"/>
      <c r="D22" s="9"/>
      <c r="E22" s="77"/>
      <c r="F22" s="76"/>
      <c r="G22" s="9"/>
      <c r="H22" s="77"/>
      <c r="I22" s="76"/>
      <c r="J22" s="9"/>
      <c r="K22" s="77"/>
      <c r="L22" s="76"/>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18">
        <v>11</v>
      </c>
      <c r="C24" s="76"/>
      <c r="D24" s="9"/>
      <c r="E24" s="77"/>
      <c r="F24" s="76"/>
      <c r="G24" s="9"/>
      <c r="H24" s="77"/>
      <c r="I24" s="76"/>
      <c r="J24" s="9"/>
      <c r="K24" s="77"/>
      <c r="L24" s="76"/>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18">
        <v>12</v>
      </c>
      <c r="C26" s="76"/>
      <c r="D26" s="9"/>
      <c r="E26" s="77"/>
      <c r="F26" s="76"/>
      <c r="G26" s="9"/>
      <c r="H26" s="77"/>
      <c r="I26" s="76"/>
      <c r="J26" s="9"/>
      <c r="K26" s="77"/>
      <c r="L26" s="76"/>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18">
        <v>13</v>
      </c>
      <c r="C28" s="76"/>
      <c r="D28" s="9"/>
      <c r="E28" s="77"/>
      <c r="F28" s="76"/>
      <c r="G28" s="9"/>
      <c r="H28" s="77"/>
      <c r="I28" s="76"/>
      <c r="J28" s="9"/>
      <c r="K28" s="77"/>
      <c r="L28" s="76"/>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18">
        <v>14</v>
      </c>
      <c r="C30" s="76"/>
      <c r="D30" s="9"/>
      <c r="E30" s="77"/>
      <c r="F30" s="76"/>
      <c r="G30" s="9"/>
      <c r="H30" s="77"/>
      <c r="I30" s="76"/>
      <c r="J30" s="9"/>
      <c r="K30" s="77"/>
      <c r="L30" s="76"/>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8">
        <v>15</v>
      </c>
      <c r="C32" s="76"/>
      <c r="D32" s="9"/>
      <c r="E32" s="77"/>
      <c r="F32" s="76"/>
      <c r="G32" s="9"/>
      <c r="H32" s="77"/>
      <c r="I32" s="76"/>
      <c r="J32" s="9"/>
      <c r="K32" s="77"/>
      <c r="L32" s="76"/>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79"/>
      <c r="G33" s="80"/>
      <c r="H33" s="81"/>
      <c r="I33" s="79"/>
      <c r="J33" s="80"/>
      <c r="K33" s="81"/>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38">
    <mergeCell ref="F7:H7"/>
    <mergeCell ref="I7:K7"/>
    <mergeCell ref="L7:N7"/>
    <mergeCell ref="O7:Q7"/>
    <mergeCell ref="T3:T6"/>
    <mergeCell ref="O3:Q3"/>
    <mergeCell ref="O4:Q6"/>
    <mergeCell ref="B3:B6"/>
    <mergeCell ref="C3:E3"/>
    <mergeCell ref="F3:H3"/>
    <mergeCell ref="I3:K3"/>
    <mergeCell ref="L3:N3"/>
    <mergeCell ref="C4:E6"/>
    <mergeCell ref="F4:H6"/>
    <mergeCell ref="I4:K6"/>
    <mergeCell ref="L4:N6"/>
    <mergeCell ref="C1:E1"/>
    <mergeCell ref="F1:H1"/>
    <mergeCell ref="I1:K1"/>
    <mergeCell ref="L1:N1"/>
    <mergeCell ref="C2:E2"/>
    <mergeCell ref="F2:H2"/>
    <mergeCell ref="I2:K2"/>
    <mergeCell ref="L2:N2"/>
    <mergeCell ref="AB40:AB43"/>
    <mergeCell ref="AB44:AB45"/>
    <mergeCell ref="O1:Q1"/>
    <mergeCell ref="U1:W1"/>
    <mergeCell ref="X1:Z1"/>
    <mergeCell ref="U2:W2"/>
    <mergeCell ref="X2:Z2"/>
    <mergeCell ref="AB1:AD1"/>
    <mergeCell ref="U3:W3"/>
    <mergeCell ref="X3:Z3"/>
    <mergeCell ref="U4:W6"/>
    <mergeCell ref="X4:Z6"/>
    <mergeCell ref="AD2:AF2"/>
    <mergeCell ref="O2:Q2"/>
  </mergeCells>
  <phoneticPr fontId="2"/>
  <dataValidations count="2">
    <dataValidation imeMode="off" allowBlank="1" showInputMessage="1" showErrorMessage="1" sqref="R22 R14 R18 R26 R30 R10" xr:uid="{00000000-0002-0000-2800-000000000000}"/>
    <dataValidation imeMode="on" allowBlank="1" showInputMessage="1" showErrorMessage="1" sqref="AA26:AA27 AA14:AA15 AA30:AA31 AA18:AA19 O3:O4 AA22:AA23 C3:C4 C7:R7 F3:F4 AA10:AA11 U2:U4 X2:X4 AA2:AA3 I3:I4 L3:L4 U7:AA7 C2:Q2 R2:R3 AD2 AC3:AD3 AC41:AD41 AC8:AE39 AC40" xr:uid="{00000000-0002-0000-2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13"/>
  </sheetPr>
  <dimension ref="B1:AF47"/>
  <sheetViews>
    <sheetView showGridLines="0" showZeros="0" view="pageBreakPreview" topLeftCell="A13" zoomScale="145" zoomScaleNormal="40" zoomScaleSheetLayoutView="145" workbookViewId="0">
      <selection activeCell="C32" sqref="C3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46391</v>
      </c>
      <c r="D1" s="199"/>
      <c r="E1" s="199"/>
      <c r="F1" s="199">
        <f>$C$2+1</f>
        <v>46392</v>
      </c>
      <c r="G1" s="199"/>
      <c r="H1" s="199"/>
      <c r="I1" s="199">
        <f>$C$2+2</f>
        <v>46393</v>
      </c>
      <c r="J1" s="199"/>
      <c r="K1" s="199"/>
      <c r="L1" s="199">
        <f>$C$2+3</f>
        <v>46394</v>
      </c>
      <c r="M1" s="199"/>
      <c r="N1" s="199"/>
      <c r="O1" s="199">
        <f>$C$2+4</f>
        <v>46395</v>
      </c>
      <c r="P1" s="199"/>
      <c r="Q1" s="199"/>
      <c r="R1" s="5"/>
      <c r="S1" s="5"/>
      <c r="T1" s="5"/>
      <c r="U1" s="199">
        <f>$C$2+5</f>
        <v>46396</v>
      </c>
      <c r="V1" s="199"/>
      <c r="W1" s="199"/>
      <c r="X1" s="199">
        <f>$C$2+6</f>
        <v>46397</v>
      </c>
      <c r="Y1" s="199"/>
      <c r="Z1" s="199"/>
      <c r="AA1" s="6"/>
      <c r="AB1" s="200">
        <f>'1週'!C2</f>
        <v>46111</v>
      </c>
      <c r="AC1" s="200"/>
      <c r="AD1" s="200"/>
      <c r="AE1" s="131" t="str" cm="1">
        <f t="array" aca="1" ref="AE1" ca="1">MID(CELL("filename", A1), FIND("]", CELL("filename", A1)) + 1, 255)</f>
        <v>41週</v>
      </c>
      <c r="AF1" s="124">
        <f>'40週'!AF1+1</f>
        <v>41</v>
      </c>
    </row>
    <row r="2" spans="2:32" ht="27" customHeight="1" thickTop="1" thickBot="1" x14ac:dyDescent="0.65">
      <c r="B2" s="7"/>
      <c r="C2" s="248">
        <f>'40週'!C2:E2+7</f>
        <v>46391</v>
      </c>
      <c r="D2" s="249"/>
      <c r="E2" s="250"/>
      <c r="F2" s="202">
        <f>C2+1</f>
        <v>46392</v>
      </c>
      <c r="G2" s="202"/>
      <c r="H2" s="202"/>
      <c r="I2" s="201">
        <f>F2+1</f>
        <v>46393</v>
      </c>
      <c r="J2" s="202"/>
      <c r="K2" s="203"/>
      <c r="L2" s="201">
        <f>I2+1</f>
        <v>46394</v>
      </c>
      <c r="M2" s="202"/>
      <c r="N2" s="203"/>
      <c r="O2" s="202">
        <f>L2+1</f>
        <v>46395</v>
      </c>
      <c r="P2" s="202"/>
      <c r="Q2" s="204"/>
      <c r="R2" s="109"/>
      <c r="S2" s="110"/>
      <c r="T2" s="7"/>
      <c r="U2" s="205">
        <f>O2+1</f>
        <v>46396</v>
      </c>
      <c r="V2" s="206"/>
      <c r="W2" s="207"/>
      <c r="X2" s="208">
        <f>U2+1</f>
        <v>46397</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t="str">
        <f>IFERROR(VLOOKUP($L$2,年計!$A$6:$C$371,3,FALSE),"")</f>
        <v>～＜冬季休業＞</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72"/>
      <c r="D7" s="73"/>
      <c r="E7" s="74"/>
      <c r="F7" s="224"/>
      <c r="G7" s="223"/>
      <c r="H7" s="223"/>
      <c r="I7" s="224"/>
      <c r="J7" s="223"/>
      <c r="K7" s="225"/>
      <c r="L7" s="224"/>
      <c r="M7" s="223"/>
      <c r="N7" s="225"/>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76"/>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79"/>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76"/>
      <c r="G10" s="9"/>
      <c r="H10" s="9"/>
      <c r="I10" s="76"/>
      <c r="J10" s="9"/>
      <c r="K10" s="9"/>
      <c r="L10" s="76"/>
      <c r="M10" s="9"/>
      <c r="N10" s="9"/>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79"/>
      <c r="G11" s="80"/>
      <c r="H11" s="80"/>
      <c r="I11" s="79"/>
      <c r="J11" s="80"/>
      <c r="K11" s="80"/>
      <c r="L11" s="79"/>
      <c r="M11" s="80"/>
      <c r="N11" s="80"/>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76"/>
      <c r="G12" s="9"/>
      <c r="H12" s="9"/>
      <c r="I12" s="76"/>
      <c r="J12" s="9"/>
      <c r="K12" s="9"/>
      <c r="L12" s="76"/>
      <c r="M12" s="9"/>
      <c r="N12" s="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79"/>
      <c r="G13" s="80"/>
      <c r="H13" s="80"/>
      <c r="I13" s="79"/>
      <c r="J13" s="80"/>
      <c r="K13" s="80"/>
      <c r="L13" s="79"/>
      <c r="M13" s="80"/>
      <c r="N13" s="80"/>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95"/>
      <c r="G14" s="9"/>
      <c r="H14" s="9"/>
      <c r="I14" s="95"/>
      <c r="J14" s="9"/>
      <c r="K14" s="9"/>
      <c r="L14" s="95"/>
      <c r="M14" s="9"/>
      <c r="N14" s="9"/>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79"/>
      <c r="G15" s="80"/>
      <c r="H15" s="80"/>
      <c r="I15" s="79"/>
      <c r="J15" s="80"/>
      <c r="K15" s="80"/>
      <c r="L15" s="79"/>
      <c r="M15" s="80"/>
      <c r="N15" s="80"/>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95"/>
      <c r="G16" s="9"/>
      <c r="H16" s="9"/>
      <c r="I16" s="95"/>
      <c r="J16" s="9"/>
      <c r="K16" s="9"/>
      <c r="L16" s="95"/>
      <c r="M16" s="9"/>
      <c r="N16" s="9"/>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99"/>
      <c r="G17" s="80"/>
      <c r="H17" s="80"/>
      <c r="I17" s="99"/>
      <c r="J17" s="80"/>
      <c r="K17" s="80"/>
      <c r="L17" s="99"/>
      <c r="M17" s="80"/>
      <c r="N17" s="80"/>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95"/>
      <c r="G18" s="9"/>
      <c r="H18" s="9"/>
      <c r="I18" s="95"/>
      <c r="J18" s="9"/>
      <c r="K18" s="9"/>
      <c r="L18" s="95"/>
      <c r="M18" s="9"/>
      <c r="N18" s="9"/>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79"/>
      <c r="G19" s="80"/>
      <c r="H19" s="80"/>
      <c r="I19" s="79"/>
      <c r="J19" s="80"/>
      <c r="K19" s="80"/>
      <c r="L19" s="79"/>
      <c r="M19" s="80"/>
      <c r="N19" s="80"/>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95"/>
      <c r="G20" s="9"/>
      <c r="H20" s="9"/>
      <c r="I20" s="95"/>
      <c r="J20" s="9"/>
      <c r="K20" s="9"/>
      <c r="L20" s="95"/>
      <c r="M20" s="9"/>
      <c r="N20" s="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79"/>
      <c r="G21" s="80"/>
      <c r="H21" s="80"/>
      <c r="I21" s="79"/>
      <c r="J21" s="80"/>
      <c r="K21" s="80"/>
      <c r="L21" s="79"/>
      <c r="M21" s="80"/>
      <c r="N21" s="80"/>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95"/>
      <c r="G22" s="9"/>
      <c r="H22" s="9"/>
      <c r="I22" s="95"/>
      <c r="J22" s="9"/>
      <c r="K22" s="9"/>
      <c r="L22" s="95"/>
      <c r="M22" s="9"/>
      <c r="N22" s="9"/>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79"/>
      <c r="G23" s="80"/>
      <c r="H23" s="80"/>
      <c r="I23" s="79"/>
      <c r="J23" s="80"/>
      <c r="K23" s="80"/>
      <c r="L23" s="79"/>
      <c r="M23" s="80"/>
      <c r="N23" s="80"/>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95"/>
      <c r="G24" s="9"/>
      <c r="H24" s="9"/>
      <c r="I24" s="95"/>
      <c r="J24" s="9"/>
      <c r="K24" s="9"/>
      <c r="L24" s="95"/>
      <c r="M24" s="9"/>
      <c r="N24" s="9"/>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79"/>
      <c r="G25" s="80"/>
      <c r="H25" s="80"/>
      <c r="I25" s="79"/>
      <c r="J25" s="80"/>
      <c r="K25" s="80"/>
      <c r="L25" s="79"/>
      <c r="M25" s="80"/>
      <c r="N25" s="80"/>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95"/>
      <c r="G26" s="9"/>
      <c r="H26" s="9"/>
      <c r="I26" s="95"/>
      <c r="J26" s="9"/>
      <c r="K26" s="9"/>
      <c r="L26" s="95"/>
      <c r="M26" s="9"/>
      <c r="N26" s="9"/>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79"/>
      <c r="G27" s="80"/>
      <c r="H27" s="80"/>
      <c r="I27" s="79"/>
      <c r="J27" s="80"/>
      <c r="K27" s="80"/>
      <c r="L27" s="79"/>
      <c r="M27" s="80"/>
      <c r="N27" s="80"/>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95"/>
      <c r="G28" s="9"/>
      <c r="H28" s="9"/>
      <c r="I28" s="95"/>
      <c r="J28" s="9"/>
      <c r="K28" s="9"/>
      <c r="L28" s="95"/>
      <c r="M28" s="9"/>
      <c r="N28" s="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79"/>
      <c r="G29" s="80"/>
      <c r="H29" s="80"/>
      <c r="I29" s="79"/>
      <c r="J29" s="80"/>
      <c r="K29" s="80"/>
      <c r="L29" s="79"/>
      <c r="M29" s="80"/>
      <c r="N29" s="80"/>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95"/>
      <c r="G30" s="9"/>
      <c r="H30" s="9"/>
      <c r="I30" s="95"/>
      <c r="J30" s="9"/>
      <c r="K30" s="9"/>
      <c r="L30" s="95"/>
      <c r="M30" s="9"/>
      <c r="N30" s="9"/>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79"/>
      <c r="G31" s="80"/>
      <c r="H31" s="80"/>
      <c r="I31" s="79"/>
      <c r="J31" s="80"/>
      <c r="K31" s="80"/>
      <c r="L31" s="79"/>
      <c r="M31" s="80"/>
      <c r="N31" s="80"/>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95"/>
      <c r="D32" s="9"/>
      <c r="E32" s="77"/>
      <c r="F32" s="95"/>
      <c r="G32" s="9"/>
      <c r="H32" s="9"/>
      <c r="I32" s="95"/>
      <c r="J32" s="9"/>
      <c r="K32" s="9"/>
      <c r="L32" s="95"/>
      <c r="M32" s="9"/>
      <c r="N32" s="9"/>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79"/>
      <c r="G33" s="80"/>
      <c r="H33" s="80"/>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79"/>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100"/>
      <c r="M36" s="101"/>
      <c r="N36" s="102"/>
      <c r="O36" s="96"/>
      <c r="P36" s="97"/>
      <c r="Q36" s="9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100"/>
      <c r="M37" s="101"/>
      <c r="N37" s="102"/>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6">
    <mergeCell ref="X3:Z3"/>
    <mergeCell ref="AB1:AD1"/>
    <mergeCell ref="U3:W3"/>
    <mergeCell ref="T3:T6"/>
    <mergeCell ref="F7:H7"/>
    <mergeCell ref="I7:K7"/>
    <mergeCell ref="L7:N7"/>
    <mergeCell ref="O7:Q7"/>
    <mergeCell ref="B3:B6"/>
    <mergeCell ref="C3:E3"/>
    <mergeCell ref="F3:H3"/>
    <mergeCell ref="I3:K3"/>
    <mergeCell ref="L3:N3"/>
    <mergeCell ref="O3:Q3"/>
    <mergeCell ref="U4:W6"/>
    <mergeCell ref="X4:Z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4:E6"/>
    <mergeCell ref="F4:H6"/>
    <mergeCell ref="I4:K6"/>
    <mergeCell ref="L4:N6"/>
    <mergeCell ref="O4:Q6"/>
    <mergeCell ref="AB40:AB43"/>
    <mergeCell ref="AB44:AB45"/>
    <mergeCell ref="B10:B12"/>
    <mergeCell ref="B18:B20"/>
    <mergeCell ref="B26:B28"/>
    <mergeCell ref="B13:B15"/>
    <mergeCell ref="B16:B17"/>
    <mergeCell ref="B21:B23"/>
    <mergeCell ref="B24:B25"/>
    <mergeCell ref="B29:B31"/>
  </mergeCells>
  <phoneticPr fontId="2"/>
  <conditionalFormatting sqref="P14 P18 P22 P26 P30">
    <cfRule type="cellIs" dxfId="47" priority="1" stopIfTrue="1" operator="equal">
      <formula>"１年"</formula>
    </cfRule>
    <cfRule type="cellIs" dxfId="46" priority="2" stopIfTrue="1" operator="equal">
      <formula>"２年"</formula>
    </cfRule>
    <cfRule type="cellIs" dxfId="45" priority="3" stopIfTrue="1" operator="equal">
      <formula>"３年"</formula>
    </cfRule>
  </conditionalFormatting>
  <dataValidations count="2">
    <dataValidation imeMode="on" allowBlank="1" showInputMessage="1" showErrorMessage="1" sqref="AA26:AA27 AA14:AA15 AA30:AA31 AA18:AA19 AC40 AA22:AA23 AD2 AC3:AD3 AC41:AD41 L3:L4 U2:U4 X2:X4 AA2:AA3 C7:R7 U7:AA7 AA10:AA11 C2:Q2 R2:R3 O3:O4 C3:C4 F3:F4 I3:I4 AC8:AE39 O21:O22 O18:O19 O13:O14 O10:O11 O29:O30 O26:O27 O32 O24" xr:uid="{00000000-0002-0000-2900-000000000000}"/>
    <dataValidation imeMode="off" allowBlank="1" showInputMessage="1" showErrorMessage="1" sqref="Q18:R18 Q26:R26 R30 Q10:R10 R22 R14 Q21 Q13 Q29 Q32 Q24" xr:uid="{00000000-0002-0000-2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13"/>
  </sheetPr>
  <dimension ref="B1:AF47"/>
  <sheetViews>
    <sheetView showGridLines="0" showZeros="0" view="pageBreakPreview" topLeftCell="A4" zoomScale="145" zoomScaleNormal="40" zoomScaleSheetLayoutView="145" workbookViewId="0">
      <selection activeCell="B10" sqref="B10:B1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46398</v>
      </c>
      <c r="D1" s="199"/>
      <c r="E1" s="199"/>
      <c r="F1" s="199">
        <f>$C$2+1</f>
        <v>46399</v>
      </c>
      <c r="G1" s="199"/>
      <c r="H1" s="199"/>
      <c r="I1" s="199">
        <f>$C$2+2</f>
        <v>46400</v>
      </c>
      <c r="J1" s="199"/>
      <c r="K1" s="199"/>
      <c r="L1" s="199">
        <f>$C$2+3</f>
        <v>46401</v>
      </c>
      <c r="M1" s="199"/>
      <c r="N1" s="199"/>
      <c r="O1" s="199">
        <f>$C$2+4</f>
        <v>46402</v>
      </c>
      <c r="P1" s="199"/>
      <c r="Q1" s="199"/>
      <c r="R1" s="5"/>
      <c r="S1" s="5"/>
      <c r="T1" s="5"/>
      <c r="U1" s="199">
        <f>$C$2+5</f>
        <v>46403</v>
      </c>
      <c r="V1" s="199"/>
      <c r="W1" s="199"/>
      <c r="X1" s="199">
        <f>$C$2+6</f>
        <v>46404</v>
      </c>
      <c r="Y1" s="199"/>
      <c r="Z1" s="199"/>
      <c r="AA1" s="6"/>
      <c r="AB1" s="200">
        <f>'1週'!C2</f>
        <v>46111</v>
      </c>
      <c r="AC1" s="200"/>
      <c r="AD1" s="200"/>
      <c r="AE1" s="131" t="str" cm="1">
        <f t="array" aca="1" ref="AE1" ca="1">MID(CELL("filename", A1), FIND("]", CELL("filename", A1)) + 1, 255)</f>
        <v>42週</v>
      </c>
      <c r="AF1" s="124">
        <f>'41週'!AF1+1</f>
        <v>42</v>
      </c>
    </row>
    <row r="2" spans="2:32" ht="27" customHeight="1" thickTop="1" thickBot="1" x14ac:dyDescent="0.65">
      <c r="B2" s="7"/>
      <c r="C2" s="251">
        <f>'41週'!C2:E2+7</f>
        <v>46398</v>
      </c>
      <c r="D2" s="208"/>
      <c r="E2" s="252"/>
      <c r="F2" s="202">
        <f>C2+1</f>
        <v>46399</v>
      </c>
      <c r="G2" s="202"/>
      <c r="H2" s="202"/>
      <c r="I2" s="201">
        <f>F2+1</f>
        <v>46400</v>
      </c>
      <c r="J2" s="202"/>
      <c r="K2" s="203"/>
      <c r="L2" s="201">
        <f>I2+1</f>
        <v>46401</v>
      </c>
      <c r="M2" s="202"/>
      <c r="N2" s="203"/>
      <c r="O2" s="202">
        <f>L2+1</f>
        <v>46402</v>
      </c>
      <c r="P2" s="202"/>
      <c r="Q2" s="204"/>
      <c r="R2" s="109"/>
      <c r="S2" s="110"/>
      <c r="T2" s="7"/>
      <c r="U2" s="205">
        <f>O2+1</f>
        <v>46403</v>
      </c>
      <c r="V2" s="206"/>
      <c r="W2" s="207"/>
      <c r="X2" s="208">
        <f>U2+1</f>
        <v>46404</v>
      </c>
      <c r="Y2" s="208"/>
      <c r="Z2" s="209"/>
      <c r="AA2" s="8"/>
      <c r="AB2" s="31" t="s">
        <v>4</v>
      </c>
      <c r="AC2" s="32" t="s">
        <v>0</v>
      </c>
      <c r="AD2" s="210" t="s">
        <v>1</v>
      </c>
      <c r="AE2" s="211"/>
      <c r="AF2" s="212"/>
    </row>
    <row r="3" spans="2:32" ht="19.95" customHeight="1" thickTop="1" x14ac:dyDescent="0.5">
      <c r="B3" s="229"/>
      <c r="C3" s="232" t="str">
        <f>IFERROR(VLOOKUP($C$2,年計!$A$6:$C$371,2,FALSE),"")</f>
        <v>成人の日</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95"/>
      <c r="D32" s="9"/>
      <c r="E32" s="77"/>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79"/>
      <c r="D33" s="80"/>
      <c r="E33" s="81"/>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B24:B25"/>
    <mergeCell ref="B26:B28"/>
    <mergeCell ref="B29:B31"/>
    <mergeCell ref="O7:Q7"/>
    <mergeCell ref="L7:N7"/>
    <mergeCell ref="B18:B20"/>
    <mergeCell ref="B13:B15"/>
    <mergeCell ref="B16:B17"/>
    <mergeCell ref="B21:B23"/>
    <mergeCell ref="B10:B12"/>
    <mergeCell ref="B3:B6"/>
    <mergeCell ref="C7:E7"/>
    <mergeCell ref="C3:E3"/>
    <mergeCell ref="F3:H3"/>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 ref="AB44:AB45"/>
    <mergeCell ref="O3:Q3"/>
    <mergeCell ref="C4:E6"/>
    <mergeCell ref="F4:H6"/>
    <mergeCell ref="I4:K6"/>
    <mergeCell ref="L4:N6"/>
    <mergeCell ref="O4:Q6"/>
    <mergeCell ref="T3:T6"/>
    <mergeCell ref="U3:W3"/>
    <mergeCell ref="X3:Z3"/>
    <mergeCell ref="U4:W6"/>
    <mergeCell ref="X4:Z6"/>
    <mergeCell ref="AB40:AB43"/>
    <mergeCell ref="I3:K3"/>
    <mergeCell ref="L3:N3"/>
    <mergeCell ref="I7:K7"/>
  </mergeCells>
  <phoneticPr fontId="2"/>
  <conditionalFormatting sqref="G14 J14 P14 G18 J18 P18 G22 J22 P22 G26 J26 P26 G30 J30 P30">
    <cfRule type="cellIs" dxfId="44" priority="1" stopIfTrue="1" operator="equal">
      <formula>"１年"</formula>
    </cfRule>
    <cfRule type="cellIs" dxfId="43" priority="2" stopIfTrue="1" operator="equal">
      <formula>"２年"</formula>
    </cfRule>
    <cfRule type="cellIs" dxfId="42" priority="3" stopIfTrue="1" operator="equal">
      <formula>"３年"</formula>
    </cfRule>
  </conditionalFormatting>
  <dataValidations count="2">
    <dataValidation imeMode="off" allowBlank="1" showInputMessage="1" showErrorMessage="1" sqref="R22 R14 Q18:R18 R30 Q26:R26 Q10:R10 K13 K10 K29 K26 K32 N24 K24 H13 H10 H29 H26 H32 H24 H21 H18 K21 K18 N21 N18 N13 N10 N29 N26 N32 Q21 Q13 Q29 Q32 Q24" xr:uid="{00000000-0002-0000-2A00-000000000000}"/>
    <dataValidation imeMode="on" allowBlank="1" showInputMessage="1" showErrorMessage="1" sqref="AA26:AA27 AA14:AA15 AA30:AA31 AA18:AA19 O3:O4 AA22:AA23 AA10:AA11 U7:AA7 C2:Q2 U2:U4 AD2 X2:X4 AC3:AD3 AC41:AD41 AA2:AA3 AC8:AE39 I3:I4 R2:R3 C3:C4 AC40 L3:L4 C7:R7 F3:F4 I13:I14 I10:I11 I29:I30 F18:F19 I21:I22 I18:I19 I26:I27 L21:L22 I32 L18:L19 L13:L14 L10:L11 L29:L30 L26:L27 I24 F13:F14 L32 L24 F10:F11 F29:F30 F26:F27 F32 F24 F21:F22 O21:O22 O18:O19 O13:O14 O10:O11 O29:O30 O26:O27 O32 O24" xr:uid="{00000000-0002-0000-2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13"/>
  </sheetPr>
  <dimension ref="B1:AF47"/>
  <sheetViews>
    <sheetView showGridLines="0" showZeros="0" view="pageBreakPreview" topLeftCell="A10" zoomScale="145" zoomScaleNormal="40" zoomScaleSheetLayoutView="145" workbookViewId="0">
      <selection activeCell="B10" sqref="B10:Q33"/>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46405</v>
      </c>
      <c r="D1" s="199"/>
      <c r="E1" s="199"/>
      <c r="F1" s="199">
        <f>$C$2+1</f>
        <v>46406</v>
      </c>
      <c r="G1" s="199"/>
      <c r="H1" s="199"/>
      <c r="I1" s="199">
        <f>$C$2+2</f>
        <v>46407</v>
      </c>
      <c r="J1" s="199"/>
      <c r="K1" s="199"/>
      <c r="L1" s="199">
        <f>$C$2+3</f>
        <v>46408</v>
      </c>
      <c r="M1" s="199"/>
      <c r="N1" s="199"/>
      <c r="O1" s="199">
        <f>$C$2+4</f>
        <v>46409</v>
      </c>
      <c r="P1" s="199"/>
      <c r="Q1" s="199"/>
      <c r="R1" s="5"/>
      <c r="S1" s="5"/>
      <c r="T1" s="5"/>
      <c r="U1" s="199">
        <f>$C$2+5</f>
        <v>46410</v>
      </c>
      <c r="V1" s="199"/>
      <c r="W1" s="199"/>
      <c r="X1" s="199">
        <f>$C$2+6</f>
        <v>46411</v>
      </c>
      <c r="Y1" s="199"/>
      <c r="Z1" s="199"/>
      <c r="AA1" s="6"/>
      <c r="AB1" s="200">
        <f>'1週'!C2</f>
        <v>46111</v>
      </c>
      <c r="AC1" s="200"/>
      <c r="AD1" s="200"/>
      <c r="AE1" s="131" t="str" cm="1">
        <f t="array" aca="1" ref="AE1" ca="1">MID(CELL("filename", A1), FIND("]", CELL("filename", A1)) + 1, 255)</f>
        <v>43週</v>
      </c>
      <c r="AF1" s="124">
        <f>'42週'!AF1+1</f>
        <v>43</v>
      </c>
    </row>
    <row r="2" spans="2:32" ht="27" customHeight="1" thickTop="1" thickBot="1" x14ac:dyDescent="0.65">
      <c r="B2" s="7"/>
      <c r="C2" s="201">
        <f>'42週'!C2:E2+7</f>
        <v>46405</v>
      </c>
      <c r="D2" s="202"/>
      <c r="E2" s="203"/>
      <c r="F2" s="202">
        <f>C2+1</f>
        <v>46406</v>
      </c>
      <c r="G2" s="202"/>
      <c r="H2" s="202"/>
      <c r="I2" s="201">
        <f>F2+1</f>
        <v>46407</v>
      </c>
      <c r="J2" s="202"/>
      <c r="K2" s="203"/>
      <c r="L2" s="201">
        <f>I2+1</f>
        <v>46408</v>
      </c>
      <c r="M2" s="202"/>
      <c r="N2" s="203"/>
      <c r="O2" s="202">
        <f>L2+1</f>
        <v>46409</v>
      </c>
      <c r="P2" s="202"/>
      <c r="Q2" s="204"/>
      <c r="R2" s="109"/>
      <c r="S2" s="110"/>
      <c r="T2" s="7"/>
      <c r="U2" s="205">
        <f>O2+1</f>
        <v>46410</v>
      </c>
      <c r="V2" s="206"/>
      <c r="W2" s="207"/>
      <c r="X2" s="208">
        <f>U2+1</f>
        <v>46411</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41" priority="1" stopIfTrue="1" operator="equal">
      <formula>"１年"</formula>
    </cfRule>
    <cfRule type="cellIs" dxfId="40" priority="2" stopIfTrue="1" operator="equal">
      <formula>"２年"</formula>
    </cfRule>
    <cfRule type="cellIs" dxfId="39"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2B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3"/>
  </sheetPr>
  <dimension ref="B1:AF47"/>
  <sheetViews>
    <sheetView showGridLines="0" showZeros="0" view="pageBreakPreview" zoomScale="145" zoomScaleNormal="40" zoomScaleSheetLayoutView="145" workbookViewId="0">
      <selection activeCell="B10" sqref="B10:Q33"/>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46412</v>
      </c>
      <c r="D1" s="199"/>
      <c r="E1" s="199"/>
      <c r="F1" s="199">
        <f>$C$2+1</f>
        <v>46413</v>
      </c>
      <c r="G1" s="199"/>
      <c r="H1" s="199"/>
      <c r="I1" s="199">
        <f>$C$2+2</f>
        <v>46414</v>
      </c>
      <c r="J1" s="199"/>
      <c r="K1" s="199"/>
      <c r="L1" s="199">
        <f>$C$2+3</f>
        <v>46415</v>
      </c>
      <c r="M1" s="199"/>
      <c r="N1" s="199"/>
      <c r="O1" s="199">
        <f>$C$2+4</f>
        <v>46416</v>
      </c>
      <c r="P1" s="199"/>
      <c r="Q1" s="199"/>
      <c r="R1" s="5"/>
      <c r="S1" s="5"/>
      <c r="T1" s="5"/>
      <c r="U1" s="199">
        <f>$C$2+5</f>
        <v>46417</v>
      </c>
      <c r="V1" s="199"/>
      <c r="W1" s="199"/>
      <c r="X1" s="199">
        <f>$C$2+6</f>
        <v>46418</v>
      </c>
      <c r="Y1" s="199"/>
      <c r="Z1" s="199"/>
      <c r="AA1" s="6"/>
      <c r="AB1" s="200">
        <f>'1週'!C2</f>
        <v>46111</v>
      </c>
      <c r="AC1" s="200"/>
      <c r="AD1" s="200"/>
      <c r="AE1" s="131" t="str" cm="1">
        <f t="array" aca="1" ref="AE1" ca="1">MID(CELL("filename", A1), FIND("]", CELL("filename", A1)) + 1, 255)</f>
        <v>44週</v>
      </c>
      <c r="AF1" s="124">
        <f>'43週'!AF1+1</f>
        <v>44</v>
      </c>
    </row>
    <row r="2" spans="2:32" ht="27" customHeight="1" thickTop="1" thickBot="1" x14ac:dyDescent="0.65">
      <c r="B2" s="7"/>
      <c r="C2" s="201">
        <f>'43週'!C2:E2+7</f>
        <v>46412</v>
      </c>
      <c r="D2" s="202"/>
      <c r="E2" s="203"/>
      <c r="F2" s="202">
        <f>C2+1</f>
        <v>46413</v>
      </c>
      <c r="G2" s="202"/>
      <c r="H2" s="202"/>
      <c r="I2" s="201">
        <f>F2+1</f>
        <v>46414</v>
      </c>
      <c r="J2" s="202"/>
      <c r="K2" s="203"/>
      <c r="L2" s="201">
        <f>I2+1</f>
        <v>46415</v>
      </c>
      <c r="M2" s="202"/>
      <c r="N2" s="203"/>
      <c r="O2" s="202">
        <f>L2+1</f>
        <v>46416</v>
      </c>
      <c r="P2" s="202"/>
      <c r="Q2" s="204"/>
      <c r="R2" s="109"/>
      <c r="S2" s="110"/>
      <c r="T2" s="7"/>
      <c r="U2" s="205">
        <f>O2+1</f>
        <v>46417</v>
      </c>
      <c r="V2" s="206"/>
      <c r="W2" s="207"/>
      <c r="X2" s="208">
        <f>U2+1</f>
        <v>46418</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38" priority="1" stopIfTrue="1" operator="equal">
      <formula>"１年"</formula>
    </cfRule>
    <cfRule type="cellIs" dxfId="37" priority="2" stopIfTrue="1" operator="equal">
      <formula>"２年"</formula>
    </cfRule>
    <cfRule type="cellIs" dxfId="36"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C00-000000000000}"/>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2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13"/>
  </sheetPr>
  <dimension ref="B1:AF47"/>
  <sheetViews>
    <sheetView showGridLines="0" showZeros="0" view="pageBreakPreview" zoomScale="145" zoomScaleNormal="40" zoomScaleSheetLayoutView="145" workbookViewId="0">
      <selection activeCell="B10" sqref="B10:Q33"/>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46419</v>
      </c>
      <c r="D1" s="199"/>
      <c r="E1" s="199"/>
      <c r="F1" s="199">
        <f>$C$2+1</f>
        <v>46420</v>
      </c>
      <c r="G1" s="199"/>
      <c r="H1" s="199"/>
      <c r="I1" s="199">
        <f>$C$2+2</f>
        <v>46421</v>
      </c>
      <c r="J1" s="199"/>
      <c r="K1" s="199"/>
      <c r="L1" s="199">
        <f>$C$2+3</f>
        <v>46422</v>
      </c>
      <c r="M1" s="199"/>
      <c r="N1" s="199"/>
      <c r="O1" s="199">
        <f>$C$2+4</f>
        <v>46423</v>
      </c>
      <c r="P1" s="199"/>
      <c r="Q1" s="199"/>
      <c r="R1" s="5"/>
      <c r="S1" s="5"/>
      <c r="T1" s="5"/>
      <c r="U1" s="199">
        <f>$C$2+5</f>
        <v>46424</v>
      </c>
      <c r="V1" s="199"/>
      <c r="W1" s="199"/>
      <c r="X1" s="199">
        <f>$C$2+6</f>
        <v>46425</v>
      </c>
      <c r="Y1" s="199"/>
      <c r="Z1" s="199"/>
      <c r="AA1" s="6"/>
      <c r="AB1" s="200">
        <f>'1週'!C2</f>
        <v>46111</v>
      </c>
      <c r="AC1" s="200"/>
      <c r="AD1" s="200"/>
      <c r="AE1" s="131" t="str" cm="1">
        <f t="array" aca="1" ref="AE1" ca="1">MID(CELL("filename", A1), FIND("]", CELL("filename", A1)) + 1, 255)</f>
        <v>45週</v>
      </c>
      <c r="AF1" s="124">
        <f>'44週'!AF1+1</f>
        <v>45</v>
      </c>
    </row>
    <row r="2" spans="2:32" ht="27" customHeight="1" thickTop="1" thickBot="1" x14ac:dyDescent="0.65">
      <c r="B2" s="7"/>
      <c r="C2" s="201">
        <f>'44週'!C2:E2+7</f>
        <v>46419</v>
      </c>
      <c r="D2" s="202"/>
      <c r="E2" s="203"/>
      <c r="F2" s="202">
        <f>C2+1</f>
        <v>46420</v>
      </c>
      <c r="G2" s="202"/>
      <c r="H2" s="202"/>
      <c r="I2" s="201">
        <f>F2+1</f>
        <v>46421</v>
      </c>
      <c r="J2" s="202"/>
      <c r="K2" s="203"/>
      <c r="L2" s="201">
        <f>I2+1</f>
        <v>46422</v>
      </c>
      <c r="M2" s="202"/>
      <c r="N2" s="203"/>
      <c r="O2" s="202">
        <f>L2+1</f>
        <v>46423</v>
      </c>
      <c r="P2" s="202"/>
      <c r="Q2" s="204"/>
      <c r="R2" s="109"/>
      <c r="S2" s="110"/>
      <c r="T2" s="7"/>
      <c r="U2" s="205">
        <f>O2+1</f>
        <v>46424</v>
      </c>
      <c r="V2" s="206"/>
      <c r="W2" s="207"/>
      <c r="X2" s="208">
        <f>U2+1</f>
        <v>46425</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35" priority="1" stopIfTrue="1" operator="equal">
      <formula>"１年"</formula>
    </cfRule>
    <cfRule type="cellIs" dxfId="34" priority="2" stopIfTrue="1" operator="equal">
      <formula>"２年"</formula>
    </cfRule>
    <cfRule type="cellIs" dxfId="33"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2D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13"/>
  </sheetPr>
  <dimension ref="B1:AF47"/>
  <sheetViews>
    <sheetView showGridLines="0" showZeros="0" view="pageBreakPreview" zoomScaleNormal="40" zoomScaleSheetLayoutView="100" workbookViewId="0">
      <selection activeCell="Q21" sqref="Q2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46426</v>
      </c>
      <c r="D1" s="199"/>
      <c r="E1" s="199"/>
      <c r="F1" s="199">
        <f>$C$2+1</f>
        <v>46427</v>
      </c>
      <c r="G1" s="199"/>
      <c r="H1" s="199"/>
      <c r="I1" s="199">
        <f>$C$2+2</f>
        <v>46428</v>
      </c>
      <c r="J1" s="199"/>
      <c r="K1" s="199"/>
      <c r="L1" s="199">
        <f>$C$2+3</f>
        <v>46429</v>
      </c>
      <c r="M1" s="199"/>
      <c r="N1" s="199"/>
      <c r="O1" s="199">
        <f>$C$2+4</f>
        <v>46430</v>
      </c>
      <c r="P1" s="199"/>
      <c r="Q1" s="199"/>
      <c r="R1" s="5"/>
      <c r="S1" s="5"/>
      <c r="T1" s="5"/>
      <c r="U1" s="199">
        <f>$C$2+5</f>
        <v>46431</v>
      </c>
      <c r="V1" s="199"/>
      <c r="W1" s="199"/>
      <c r="X1" s="199">
        <f>$C$2+6</f>
        <v>46432</v>
      </c>
      <c r="Y1" s="199"/>
      <c r="Z1" s="199"/>
      <c r="AA1" s="6"/>
      <c r="AB1" s="200">
        <f>'1週'!C2</f>
        <v>46111</v>
      </c>
      <c r="AC1" s="200"/>
      <c r="AD1" s="200"/>
      <c r="AE1" s="131" t="str" cm="1">
        <f t="array" aca="1" ref="AE1" ca="1">MID(CELL("filename", A1), FIND("]", CELL("filename", A1)) + 1, 255)</f>
        <v>46週</v>
      </c>
      <c r="AF1" s="124">
        <f>'45週'!AF1+1</f>
        <v>46</v>
      </c>
    </row>
    <row r="2" spans="2:32" ht="27" customHeight="1" thickTop="1" thickBot="1" x14ac:dyDescent="0.65">
      <c r="B2" s="7"/>
      <c r="C2" s="248">
        <f>'45週'!C2:E2+7</f>
        <v>46426</v>
      </c>
      <c r="D2" s="249"/>
      <c r="E2" s="250"/>
      <c r="F2" s="249">
        <f>C2+1</f>
        <v>46427</v>
      </c>
      <c r="G2" s="249"/>
      <c r="H2" s="249"/>
      <c r="I2" s="248">
        <f>F2+1</f>
        <v>46428</v>
      </c>
      <c r="J2" s="249"/>
      <c r="K2" s="250"/>
      <c r="L2" s="251">
        <f>I2+1</f>
        <v>46429</v>
      </c>
      <c r="M2" s="208"/>
      <c r="N2" s="252"/>
      <c r="O2" s="248">
        <f>L2+1</f>
        <v>46430</v>
      </c>
      <c r="P2" s="249"/>
      <c r="Q2" s="253"/>
      <c r="R2" s="109"/>
      <c r="S2" s="110"/>
      <c r="T2" s="7"/>
      <c r="U2" s="205">
        <f>O2+1</f>
        <v>46431</v>
      </c>
      <c r="V2" s="206"/>
      <c r="W2" s="207"/>
      <c r="X2" s="208">
        <f>U2+1</f>
        <v>46432</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t="str">
        <f>IFERROR(VLOOKUP($L$2,年計!$A$6:$C$371,2,FALSE),"")</f>
        <v>建国記念の日</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224"/>
      <c r="J7" s="223"/>
      <c r="K7" s="225"/>
      <c r="L7" s="72"/>
      <c r="M7" s="73"/>
      <c r="N7" s="74"/>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76"/>
      <c r="G8" s="9"/>
      <c r="H8" s="77"/>
      <c r="I8" s="76"/>
      <c r="J8" s="9"/>
      <c r="K8" s="77"/>
      <c r="L8" s="76"/>
      <c r="M8" s="9"/>
      <c r="N8" s="77"/>
      <c r="O8" s="76"/>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79"/>
      <c r="G9" s="80"/>
      <c r="H9" s="81"/>
      <c r="I9" s="79"/>
      <c r="J9" s="80"/>
      <c r="K9" s="81"/>
      <c r="L9" s="79"/>
      <c r="M9" s="80"/>
      <c r="N9" s="81"/>
      <c r="O9" s="79"/>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76"/>
      <c r="M10" s="9"/>
      <c r="N10" s="77"/>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79"/>
      <c r="M11" s="80"/>
      <c r="N11" s="81"/>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76"/>
      <c r="M12" s="9"/>
      <c r="N12" s="77"/>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79"/>
      <c r="M13" s="80"/>
      <c r="N13" s="81"/>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95">
        <v>6</v>
      </c>
      <c r="M14" s="9"/>
      <c r="N14" s="77"/>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79"/>
      <c r="M15" s="80"/>
      <c r="N15" s="81"/>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95">
        <v>7</v>
      </c>
      <c r="M16" s="9"/>
      <c r="N16" s="77"/>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79"/>
      <c r="M17" s="80"/>
      <c r="N17" s="81"/>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95">
        <v>8</v>
      </c>
      <c r="M18" s="9"/>
      <c r="N18" s="77"/>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79"/>
      <c r="M19" s="80"/>
      <c r="N19" s="81"/>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95">
        <v>9</v>
      </c>
      <c r="M20" s="9"/>
      <c r="N20" s="77"/>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79"/>
      <c r="M21" s="80"/>
      <c r="N21" s="81"/>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95">
        <v>10</v>
      </c>
      <c r="M22" s="9"/>
      <c r="N22" s="77"/>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79"/>
      <c r="M23" s="80"/>
      <c r="N23" s="81"/>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95">
        <v>11</v>
      </c>
      <c r="M24" s="9"/>
      <c r="N24" s="77"/>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79"/>
      <c r="M25" s="80"/>
      <c r="N25" s="81"/>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95">
        <v>12</v>
      </c>
      <c r="M26" s="9"/>
      <c r="N26" s="77"/>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79"/>
      <c r="M27" s="80"/>
      <c r="N27" s="81"/>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95">
        <v>13</v>
      </c>
      <c r="M28" s="9"/>
      <c r="N28" s="77"/>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79"/>
      <c r="M29" s="80"/>
      <c r="N29" s="81"/>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95">
        <v>14</v>
      </c>
      <c r="M30" s="9"/>
      <c r="N30" s="77"/>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79"/>
      <c r="M31" s="80"/>
      <c r="N31" s="81"/>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95"/>
      <c r="M32" s="9"/>
      <c r="N32" s="77"/>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76"/>
      <c r="G34" s="9"/>
      <c r="H34" s="77"/>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79"/>
      <c r="G35" s="80"/>
      <c r="H35" s="81"/>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76"/>
      <c r="G36" s="9"/>
      <c r="H36" s="77"/>
      <c r="I36" s="76"/>
      <c r="J36" s="9"/>
      <c r="K36" s="77"/>
      <c r="L36" s="76"/>
      <c r="M36" s="9"/>
      <c r="N36" s="77"/>
      <c r="O36" s="96"/>
      <c r="P36" s="97"/>
      <c r="Q36" s="9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79"/>
      <c r="G37" s="80"/>
      <c r="H37" s="81"/>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76"/>
      <c r="G38" s="9"/>
      <c r="H38" s="77"/>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79"/>
      <c r="G39" s="80"/>
      <c r="H39" s="81"/>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76"/>
      <c r="G40" s="9"/>
      <c r="H40" s="77"/>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79"/>
      <c r="G41" s="80"/>
      <c r="H41" s="81"/>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76"/>
      <c r="G42" s="9"/>
      <c r="H42" s="77"/>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79"/>
      <c r="G43" s="80"/>
      <c r="H43" s="81"/>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76"/>
      <c r="G44" s="9"/>
      <c r="H44" s="77"/>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0"/>
      <c r="G45" s="91"/>
      <c r="H45" s="92"/>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6">
    <mergeCell ref="B10:B12"/>
    <mergeCell ref="B18:B20"/>
    <mergeCell ref="B26:B28"/>
    <mergeCell ref="AB1:AD1"/>
    <mergeCell ref="O7:Q7"/>
    <mergeCell ref="U3:W3"/>
    <mergeCell ref="X3:Z3"/>
    <mergeCell ref="U4:W6"/>
    <mergeCell ref="X4:Z6"/>
    <mergeCell ref="AD2:AF2"/>
    <mergeCell ref="X1:Z1"/>
    <mergeCell ref="U2:W2"/>
    <mergeCell ref="X2:Z2"/>
    <mergeCell ref="O1:Q1"/>
    <mergeCell ref="B3:B6"/>
    <mergeCell ref="T3:T6"/>
    <mergeCell ref="C7:E7"/>
    <mergeCell ref="I7:K7"/>
    <mergeCell ref="C3:E3"/>
    <mergeCell ref="F3:H3"/>
    <mergeCell ref="I3:K3"/>
    <mergeCell ref="L3:N3"/>
    <mergeCell ref="O3:Q3"/>
    <mergeCell ref="C4:E6"/>
    <mergeCell ref="F4:H6"/>
    <mergeCell ref="I4:K6"/>
    <mergeCell ref="L4:N6"/>
    <mergeCell ref="O4:Q6"/>
    <mergeCell ref="F7:H7"/>
    <mergeCell ref="AB44:AB45"/>
    <mergeCell ref="AB40:AB43"/>
    <mergeCell ref="C1:E1"/>
    <mergeCell ref="F1:H1"/>
    <mergeCell ref="I1:K1"/>
    <mergeCell ref="L1:N1"/>
    <mergeCell ref="U1:W1"/>
    <mergeCell ref="C2:E2"/>
    <mergeCell ref="F2:H2"/>
    <mergeCell ref="I2:K2"/>
    <mergeCell ref="L2:N2"/>
    <mergeCell ref="O2:Q2"/>
    <mergeCell ref="B13:B15"/>
    <mergeCell ref="B16:B17"/>
    <mergeCell ref="B21:B23"/>
    <mergeCell ref="B24:B25"/>
    <mergeCell ref="B29:B31"/>
  </mergeCells>
  <phoneticPr fontId="2"/>
  <conditionalFormatting sqref="M14 M18 M22 M26 M30">
    <cfRule type="cellIs" dxfId="32" priority="10" stopIfTrue="1" operator="equal">
      <formula>"１年"</formula>
    </cfRule>
    <cfRule type="cellIs" dxfId="31" priority="11" stopIfTrue="1" operator="equal">
      <formula>"２年"</formula>
    </cfRule>
    <cfRule type="cellIs" dxfId="30" priority="12" stopIfTrue="1" operator="equal">
      <formula>"３年"</formula>
    </cfRule>
  </conditionalFormatting>
  <conditionalFormatting sqref="D14 G14 J14 D18 G18 J18 D22 G22 J22 D26 G26 J26 D30 G30 J30">
    <cfRule type="cellIs" dxfId="29" priority="4" stopIfTrue="1" operator="equal">
      <formula>"１年"</formula>
    </cfRule>
    <cfRule type="cellIs" dxfId="28" priority="5" stopIfTrue="1" operator="equal">
      <formula>"２年"</formula>
    </cfRule>
    <cfRule type="cellIs" dxfId="27" priority="6" stopIfTrue="1" operator="equal">
      <formula>"３年"</formula>
    </cfRule>
  </conditionalFormatting>
  <conditionalFormatting sqref="P14 P18 P22 P26 P30">
    <cfRule type="cellIs" dxfId="26" priority="1" stopIfTrue="1" operator="equal">
      <formula>"１年"</formula>
    </cfRule>
    <cfRule type="cellIs" dxfId="25" priority="2" stopIfTrue="1" operator="equal">
      <formula>"２年"</formula>
    </cfRule>
    <cfRule type="cellIs" dxfId="24" priority="3" stopIfTrue="1" operator="equal">
      <formula>"３年"</formula>
    </cfRule>
  </conditionalFormatting>
  <dataValidations count="2">
    <dataValidation imeMode="off" allowBlank="1" showInputMessage="1" showErrorMessage="1" sqref="Q10:R10 Q18:R18 Q26:R26 R14 R30 K18 K13 K10 K29 K26 K32 K24 E13 E10 H13 E29 E26 H10 H29 E32 H26 H32 E24 H24 E21 E18 H21 H18 K21 R22 Q21 Q13 Q29 Q32 Q24" xr:uid="{00000000-0002-0000-2E00-000000000000}"/>
    <dataValidation imeMode="on" allowBlank="1" showInputMessage="1" showErrorMessage="1" sqref="AA26:AA27 AA14:AA15 AA30:AA31 AA18:AA19 F29:F30 AA22:AA23 C29:C30 AC40 F3:F4 AD2 AC3:AD3 F26:F27 I3:I4 C26:C27 L3:L4 C7:R7 AC41:AD41 F32 U7:AA7 U2:U4 C32 AC8:AE39 AA10:AA11 F24 X2:X4 C24 C21:C22 C2:Q2 R2:R3 O3:O4 C18:C19 C3:C4 AA2:AA3 F21:F22 I13:I14 I10:I11 I29:I30 F18:F19 I21:I22 I18:I19 I26:I27 I32 I24 F13:F14 C13:C14 F10:F11 C10:C11 O21:O22 O18:O19 O13:O14 O10:O11 O29:O30 O26:O27 O32 O24" xr:uid="{00000000-0002-0000-2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46433</v>
      </c>
      <c r="D1" s="199"/>
      <c r="E1" s="199"/>
      <c r="F1" s="199">
        <f>$C$2+1</f>
        <v>46434</v>
      </c>
      <c r="G1" s="199"/>
      <c r="H1" s="199"/>
      <c r="I1" s="199">
        <f>$C$2+2</f>
        <v>46435</v>
      </c>
      <c r="J1" s="199"/>
      <c r="K1" s="199"/>
      <c r="L1" s="199">
        <f>$C$2+3</f>
        <v>46436</v>
      </c>
      <c r="M1" s="199"/>
      <c r="N1" s="199"/>
      <c r="O1" s="199">
        <f>$C$2+4</f>
        <v>46437</v>
      </c>
      <c r="P1" s="199"/>
      <c r="Q1" s="199"/>
      <c r="R1" s="5"/>
      <c r="S1" s="5"/>
      <c r="T1" s="5"/>
      <c r="U1" s="199">
        <f>$C$2+5</f>
        <v>46438</v>
      </c>
      <c r="V1" s="199"/>
      <c r="W1" s="199"/>
      <c r="X1" s="199">
        <f>$C$2+6</f>
        <v>46439</v>
      </c>
      <c r="Y1" s="199"/>
      <c r="Z1" s="199"/>
      <c r="AA1" s="6"/>
      <c r="AB1" s="200">
        <f>'1週'!C2</f>
        <v>46111</v>
      </c>
      <c r="AC1" s="200"/>
      <c r="AD1" s="200"/>
      <c r="AE1" s="131" t="str" cm="1">
        <f t="array" aca="1" ref="AE1" ca="1">MID(CELL("filename", A1), FIND("]", CELL("filename", A1)) + 1, 255)</f>
        <v>47週</v>
      </c>
      <c r="AF1" s="124">
        <f>'46週'!AF1+1</f>
        <v>47</v>
      </c>
    </row>
    <row r="2" spans="2:32" ht="27" customHeight="1" thickTop="1" thickBot="1" x14ac:dyDescent="0.65">
      <c r="B2" s="7"/>
      <c r="C2" s="201">
        <f>'46週'!C2:E2+7</f>
        <v>46433</v>
      </c>
      <c r="D2" s="202"/>
      <c r="E2" s="203"/>
      <c r="F2" s="202">
        <f>C2+1</f>
        <v>46434</v>
      </c>
      <c r="G2" s="202"/>
      <c r="H2" s="202"/>
      <c r="I2" s="201">
        <f>F2+1</f>
        <v>46435</v>
      </c>
      <c r="J2" s="202"/>
      <c r="K2" s="203"/>
      <c r="L2" s="201">
        <f>I2+1</f>
        <v>46436</v>
      </c>
      <c r="M2" s="202"/>
      <c r="N2" s="203"/>
      <c r="O2" s="202">
        <f>L2+1</f>
        <v>46437</v>
      </c>
      <c r="P2" s="202"/>
      <c r="Q2" s="204"/>
      <c r="R2" s="109"/>
      <c r="S2" s="110"/>
      <c r="T2" s="7"/>
      <c r="U2" s="205">
        <f>O2+1</f>
        <v>46438</v>
      </c>
      <c r="V2" s="206"/>
      <c r="W2" s="207"/>
      <c r="X2" s="208">
        <f>U2+1</f>
        <v>46439</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79"/>
      <c r="G9" s="80"/>
      <c r="H9" s="81"/>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76"/>
      <c r="G36" s="9"/>
      <c r="H36" s="77"/>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B10:B12"/>
    <mergeCell ref="B26:B28"/>
    <mergeCell ref="B3:B6"/>
    <mergeCell ref="C3:E3"/>
    <mergeCell ref="F3:H3"/>
    <mergeCell ref="I3:K3"/>
    <mergeCell ref="L3:N3"/>
    <mergeCell ref="C4:E6"/>
    <mergeCell ref="F4:H6"/>
    <mergeCell ref="I4:K6"/>
    <mergeCell ref="L4:N6"/>
    <mergeCell ref="O1:Q1"/>
    <mergeCell ref="AB1:AD1"/>
    <mergeCell ref="I7:K7"/>
    <mergeCell ref="L7:N7"/>
    <mergeCell ref="O7:Q7"/>
    <mergeCell ref="T3:T6"/>
    <mergeCell ref="O3:Q3"/>
    <mergeCell ref="O4:Q6"/>
    <mergeCell ref="U3:W3"/>
    <mergeCell ref="X3:Z3"/>
    <mergeCell ref="U4:W6"/>
    <mergeCell ref="X4:Z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 ref="B18:B20"/>
  </mergeCells>
  <phoneticPr fontId="2"/>
  <conditionalFormatting sqref="D14 G14 J14 P14 D18 G18 J18 P18 D22 G22 J22 P22 D26 G26 J26 P26 D30 G30 J30 P30">
    <cfRule type="cellIs" dxfId="23" priority="1" stopIfTrue="1" operator="equal">
      <formula>"１年"</formula>
    </cfRule>
    <cfRule type="cellIs" dxfId="22" priority="2" stopIfTrue="1" operator="equal">
      <formula>"２年"</formula>
    </cfRule>
    <cfRule type="cellIs" dxfId="21" priority="3" stopIfTrue="1" operator="equal">
      <formula>"３年"</formula>
    </cfRule>
  </conditionalFormatting>
  <dataValidations count="2">
    <dataValidation imeMode="on" allowBlank="1" showInputMessage="1" showErrorMessage="1" sqref="AA26:AA27 AA14:AA15 AA30:AA31 AA18:AA19 C7:R7 AA22:AA23 AC40 AD2 AC3:AD3 AA10:AA11 U2:U4 X2:X4 AC41:AD41 AA2:AA3 U7:AA7 R2:R3 O3:O4 C3:C4 F3:F4 I3:I4 L3:L4 C2:Q2 AC8:AE39 I13:I14 I10:I11 I29:I30 F18:F19 I21:I22 I18:I19 I26:I27 L21:L22 I32 L18:L19 L13:L14 L10:L11 L29:L30 L26:L27 I24 F13:F14 L32 L24 C13:C14 F10:F11 C10:C11 F29:F30 C29:C30 F26:F27 C26:C27 F32 C32 F24 C24 C21:C22 C18:C19 F21:F22 O21:O22 O18:O19 O13:O14 O10:O11 O29:O30 O26:O27 O32 O24" xr:uid="{00000000-0002-0000-2F00-000000000000}"/>
    <dataValidation imeMode="off" allowBlank="1" showInputMessage="1" showErrorMessage="1" sqref="R14 Q26:R26 R30 Q10:R10 Q18:R18 R22 K13 K10 K29 K26 K32 N24 K24 E13 E10 H13 E29 E26 H10 H29 E32 H26 H32 E24 H24 E21 E18 H21 H18 K21 K18 N21 N18 N13 N10 N29 N26 N32 Q21 Q13 Q29 Q32 Q24" xr:uid="{00000000-0002-0000-2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B1:AF47"/>
  <sheetViews>
    <sheetView showGridLines="0" showZeros="0" view="pageBreakPreview" zoomScale="85" zoomScaleNormal="40" zoomScaleSheetLayoutView="8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46125</v>
      </c>
      <c r="D1" s="199"/>
      <c r="E1" s="199"/>
      <c r="F1" s="199">
        <f>$C$2+1</f>
        <v>46126</v>
      </c>
      <c r="G1" s="199"/>
      <c r="H1" s="199"/>
      <c r="I1" s="199">
        <f>$C$2+2</f>
        <v>46127</v>
      </c>
      <c r="J1" s="199"/>
      <c r="K1" s="199"/>
      <c r="L1" s="199">
        <f>$C$2+3</f>
        <v>46128</v>
      </c>
      <c r="M1" s="199"/>
      <c r="N1" s="199"/>
      <c r="O1" s="199">
        <f>$C$2+4</f>
        <v>46129</v>
      </c>
      <c r="P1" s="199"/>
      <c r="Q1" s="199"/>
      <c r="R1" s="5"/>
      <c r="S1" s="5"/>
      <c r="T1" s="5"/>
      <c r="U1" s="199">
        <f>$C$2+5</f>
        <v>46130</v>
      </c>
      <c r="V1" s="199"/>
      <c r="W1" s="199"/>
      <c r="X1" s="199">
        <f>$C$2+6</f>
        <v>46131</v>
      </c>
      <c r="Y1" s="199"/>
      <c r="Z1" s="199"/>
      <c r="AA1" s="6"/>
      <c r="AB1" s="200">
        <f>'1週'!C2</f>
        <v>46111</v>
      </c>
      <c r="AC1" s="200"/>
      <c r="AD1" s="200"/>
      <c r="AE1" s="131" t="str" cm="1">
        <f t="array" aca="1" ref="AE1" ca="1">MID(CELL("filename", A1), FIND("]", CELL("filename", A1)) + 1, 255)</f>
        <v>3週</v>
      </c>
      <c r="AF1" s="124">
        <f>'2週'!AF1+1</f>
        <v>3</v>
      </c>
    </row>
    <row r="2" spans="2:32" ht="27" customHeight="1" thickTop="1" thickBot="1" x14ac:dyDescent="0.65">
      <c r="B2" s="7"/>
      <c r="C2" s="201">
        <f>'2週'!C2:E2+7</f>
        <v>46125</v>
      </c>
      <c r="D2" s="202"/>
      <c r="E2" s="203"/>
      <c r="F2" s="202">
        <f>C2+1</f>
        <v>46126</v>
      </c>
      <c r="G2" s="202"/>
      <c r="H2" s="202"/>
      <c r="I2" s="201">
        <f>F2+1</f>
        <v>46127</v>
      </c>
      <c r="J2" s="202"/>
      <c r="K2" s="203"/>
      <c r="L2" s="201">
        <f>I2+1</f>
        <v>46128</v>
      </c>
      <c r="M2" s="202"/>
      <c r="N2" s="203"/>
      <c r="O2" s="202">
        <f>L2+1</f>
        <v>46129</v>
      </c>
      <c r="P2" s="202"/>
      <c r="Q2" s="204"/>
      <c r="R2" s="109"/>
      <c r="S2" s="110"/>
      <c r="T2" s="7"/>
      <c r="U2" s="205">
        <f>O2+1</f>
        <v>46130</v>
      </c>
      <c r="V2" s="206"/>
      <c r="W2" s="207"/>
      <c r="X2" s="208">
        <f>U2+1</f>
        <v>46131</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70" priority="1" stopIfTrue="1" operator="equal">
      <formula>"１年"</formula>
    </cfRule>
    <cfRule type="cellIs" dxfId="169" priority="2" stopIfTrue="1" operator="equal">
      <formula>"２年"</formula>
    </cfRule>
    <cfRule type="cellIs" dxfId="168"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3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3"/>
  </sheetPr>
  <dimension ref="B1:AF47"/>
  <sheetViews>
    <sheetView showGridLines="0" showZeros="0" view="pageBreakPreview" topLeftCell="A13" zoomScale="145" zoomScaleNormal="40" zoomScaleSheetLayoutView="145" workbookViewId="0">
      <selection activeCell="F32" sqref="F3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46440</v>
      </c>
      <c r="D1" s="199"/>
      <c r="E1" s="199"/>
      <c r="F1" s="199">
        <f>$C$2+1</f>
        <v>46441</v>
      </c>
      <c r="G1" s="199"/>
      <c r="H1" s="199"/>
      <c r="I1" s="199">
        <f>$C$2+2</f>
        <v>46442</v>
      </c>
      <c r="J1" s="199"/>
      <c r="K1" s="199"/>
      <c r="L1" s="199">
        <f>$C$2+3</f>
        <v>46443</v>
      </c>
      <c r="M1" s="199"/>
      <c r="N1" s="199"/>
      <c r="O1" s="199">
        <f>$C$2+4</f>
        <v>46444</v>
      </c>
      <c r="P1" s="199"/>
      <c r="Q1" s="199"/>
      <c r="R1" s="5"/>
      <c r="S1" s="5"/>
      <c r="T1" s="5"/>
      <c r="U1" s="199">
        <f>$C$2+5</f>
        <v>46445</v>
      </c>
      <c r="V1" s="199"/>
      <c r="W1" s="199"/>
      <c r="X1" s="199">
        <f>$C$2+6</f>
        <v>46446</v>
      </c>
      <c r="Y1" s="199"/>
      <c r="Z1" s="199"/>
      <c r="AA1" s="6"/>
      <c r="AB1" s="200">
        <f>'1週'!C2</f>
        <v>46111</v>
      </c>
      <c r="AC1" s="200"/>
      <c r="AD1" s="200"/>
      <c r="AE1" s="131" t="str" cm="1">
        <f t="array" aca="1" ref="AE1" ca="1">MID(CELL("filename", A1), FIND("]", CELL("filename", A1)) + 1, 255)</f>
        <v>48週</v>
      </c>
      <c r="AF1" s="124">
        <f>'47週'!AF1+1</f>
        <v>48</v>
      </c>
    </row>
    <row r="2" spans="2:32" ht="27" customHeight="1" thickTop="1" thickBot="1" x14ac:dyDescent="0.65">
      <c r="B2" s="7"/>
      <c r="C2" s="248">
        <f>'47週'!C2:E2+7</f>
        <v>46440</v>
      </c>
      <c r="D2" s="249"/>
      <c r="E2" s="250"/>
      <c r="F2" s="208">
        <f>C2+1</f>
        <v>46441</v>
      </c>
      <c r="G2" s="208"/>
      <c r="H2" s="208"/>
      <c r="I2" s="248">
        <f>F2+1</f>
        <v>46442</v>
      </c>
      <c r="J2" s="249"/>
      <c r="K2" s="250"/>
      <c r="L2" s="201">
        <f>I2+1</f>
        <v>46443</v>
      </c>
      <c r="M2" s="202"/>
      <c r="N2" s="203"/>
      <c r="O2" s="249">
        <f>L2+1</f>
        <v>46444</v>
      </c>
      <c r="P2" s="249"/>
      <c r="Q2" s="253"/>
      <c r="R2" s="109"/>
      <c r="S2" s="110"/>
      <c r="T2" s="7"/>
      <c r="U2" s="205">
        <f>O2+1</f>
        <v>46445</v>
      </c>
      <c r="V2" s="206"/>
      <c r="W2" s="207"/>
      <c r="X2" s="208">
        <f>U2+1</f>
        <v>46446</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t="str">
        <f>IFERROR(VLOOKUP($F$2,年計!$A$6:$C$371,2,FALSE),"")</f>
        <v>天皇誕生日</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72"/>
      <c r="G7" s="73"/>
      <c r="H7" s="74"/>
      <c r="I7" s="72"/>
      <c r="J7" s="73"/>
      <c r="K7" s="74"/>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06"/>
      <c r="G10" s="107"/>
      <c r="H10" s="108"/>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79"/>
      <c r="G11" s="80"/>
      <c r="H11" s="81"/>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76"/>
      <c r="G12" s="9"/>
      <c r="H12" s="77"/>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79"/>
      <c r="G13" s="80"/>
      <c r="H13" s="81"/>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95">
        <v>6</v>
      </c>
      <c r="G14" s="9"/>
      <c r="H14" s="77"/>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79"/>
      <c r="G15" s="80"/>
      <c r="H15" s="81"/>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95">
        <v>7</v>
      </c>
      <c r="G16" s="9"/>
      <c r="H16" s="77"/>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79"/>
      <c r="G17" s="80"/>
      <c r="H17" s="81"/>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95">
        <v>8</v>
      </c>
      <c r="G18" s="9"/>
      <c r="H18" s="77"/>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79"/>
      <c r="G19" s="80"/>
      <c r="H19" s="81"/>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95">
        <v>9</v>
      </c>
      <c r="G20" s="9"/>
      <c r="H20" s="77"/>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79"/>
      <c r="G21" s="80"/>
      <c r="H21" s="81"/>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95">
        <v>10</v>
      </c>
      <c r="G22" s="9"/>
      <c r="H22" s="77"/>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79"/>
      <c r="G23" s="80"/>
      <c r="H23" s="81"/>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95">
        <v>11</v>
      </c>
      <c r="G24" s="9"/>
      <c r="H24" s="77"/>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79"/>
      <c r="G25" s="80"/>
      <c r="H25" s="81"/>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95">
        <v>12</v>
      </c>
      <c r="G26" s="9"/>
      <c r="H26" s="77"/>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79"/>
      <c r="G27" s="80"/>
      <c r="H27" s="81"/>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95">
        <v>13</v>
      </c>
      <c r="G28" s="9"/>
      <c r="H28" s="77"/>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79"/>
      <c r="G29" s="80"/>
      <c r="H29" s="81"/>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95">
        <v>14</v>
      </c>
      <c r="G30" s="9"/>
      <c r="H30" s="77"/>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79"/>
      <c r="G31" s="80"/>
      <c r="H31" s="81"/>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95"/>
      <c r="G32" s="9"/>
      <c r="H32" s="77"/>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77"/>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1"/>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49"/>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49"/>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49"/>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5">
    <mergeCell ref="B29:B31"/>
    <mergeCell ref="X4:Z6"/>
    <mergeCell ref="AB1:AD1"/>
    <mergeCell ref="AD2:AF2"/>
    <mergeCell ref="X1:Z1"/>
    <mergeCell ref="U2:W2"/>
    <mergeCell ref="X2:Z2"/>
    <mergeCell ref="U3:W3"/>
    <mergeCell ref="X3:Z3"/>
    <mergeCell ref="U4:W6"/>
    <mergeCell ref="B18:B20"/>
    <mergeCell ref="B13:B15"/>
    <mergeCell ref="B16:B17"/>
    <mergeCell ref="B26:B28"/>
    <mergeCell ref="B21:B23"/>
    <mergeCell ref="B24:B25"/>
    <mergeCell ref="B10:B12"/>
    <mergeCell ref="B3:B6"/>
    <mergeCell ref="T3:T6"/>
    <mergeCell ref="C7:E7"/>
    <mergeCell ref="L7:N7"/>
    <mergeCell ref="O7:Q7"/>
    <mergeCell ref="C1:E1"/>
    <mergeCell ref="F1:H1"/>
    <mergeCell ref="I1:K1"/>
    <mergeCell ref="L1:N1"/>
    <mergeCell ref="U1:W1"/>
    <mergeCell ref="O1:Q1"/>
    <mergeCell ref="C2:E2"/>
    <mergeCell ref="F2:H2"/>
    <mergeCell ref="I2:K2"/>
    <mergeCell ref="L2:N2"/>
    <mergeCell ref="O2:Q2"/>
    <mergeCell ref="AB40:AB43"/>
    <mergeCell ref="AB44:AB45"/>
    <mergeCell ref="C3:E3"/>
    <mergeCell ref="F3:H3"/>
    <mergeCell ref="I3:K3"/>
    <mergeCell ref="L3:N3"/>
    <mergeCell ref="O3:Q3"/>
    <mergeCell ref="C4:E6"/>
    <mergeCell ref="F4:H6"/>
    <mergeCell ref="I4:K6"/>
    <mergeCell ref="L4:N6"/>
    <mergeCell ref="O4:Q6"/>
  </mergeCells>
  <phoneticPr fontId="2"/>
  <conditionalFormatting sqref="G14 G18 G22 G26 G30">
    <cfRule type="cellIs" dxfId="20" priority="10" stopIfTrue="1" operator="equal">
      <formula>"１年"</formula>
    </cfRule>
    <cfRule type="cellIs" dxfId="19" priority="11" stopIfTrue="1" operator="equal">
      <formula>"２年"</formula>
    </cfRule>
    <cfRule type="cellIs" dxfId="18" priority="12" stopIfTrue="1" operator="equal">
      <formula>"３年"</formula>
    </cfRule>
  </conditionalFormatting>
  <conditionalFormatting sqref="D14 D18 D22 D26 D30">
    <cfRule type="cellIs" dxfId="17" priority="4" stopIfTrue="1" operator="equal">
      <formula>"１年"</formula>
    </cfRule>
    <cfRule type="cellIs" dxfId="16" priority="5" stopIfTrue="1" operator="equal">
      <formula>"２年"</formula>
    </cfRule>
    <cfRule type="cellIs" dxfId="15" priority="6" stopIfTrue="1" operator="equal">
      <formula>"３年"</formula>
    </cfRule>
  </conditionalFormatting>
  <conditionalFormatting sqref="J14 P14 J18 P18 J22 P22 J26 P26 J30 P30">
    <cfRule type="cellIs" dxfId="14" priority="1" stopIfTrue="1" operator="equal">
      <formula>"１年"</formula>
    </cfRule>
    <cfRule type="cellIs" dxfId="13" priority="2" stopIfTrue="1" operator="equal">
      <formula>"２年"</formula>
    </cfRule>
    <cfRule type="cellIs" dxfId="12" priority="3" stopIfTrue="1" operator="equal">
      <formula>"３年"</formula>
    </cfRule>
  </conditionalFormatting>
  <dataValidations count="2">
    <dataValidation imeMode="off" allowBlank="1" showInputMessage="1" showErrorMessage="1" sqref="Q10:R10 E24 E21 R22 Q18:R18 E18 E13 R30 R14 E10 E29 Q26:R26 E26 E32 K13 K10 K29 K26 K32 N24 K24 K21 K18 N21 N18 N13 N10 N29 N26 N32 Q21 Q13 Q29 Q32 Q24" xr:uid="{00000000-0002-0000-3000-000000000000}"/>
    <dataValidation imeMode="on" allowBlank="1" showInputMessage="1" showErrorMessage="1" sqref="AA26:AA27 AA14:AA15 AA30:AA31 AA18:AA19 O3:O4 AA22:AA23 C29:C30 R2:R3 C26:C27 AA2:AA3 C32 C24 C21:C22 C2:Q2 C3:C4 C18:C19 X2:X4 F3:F4 C13:C14 C10:C11 L3:L4 I3:I4 C7:R7 U7:AA7 AA10:AA11 AD2 AC3:AD3 AC41:AD41 AC8:AE39 AC40 U2:U4 I13:I14 I10:I11 I29:I30 I21:I22 I18:I19 I26:I27 L21:L22 I32 L18:L19 L13:L14 L10:L11 L29:L30 L26:L27 I24 L32 L24 O21:O22 O18:O19 O13:O14 O10:O11 O29:O30 O26:O27 O32 O24" xr:uid="{00000000-0002-0000-3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46447</v>
      </c>
      <c r="D1" s="199"/>
      <c r="E1" s="199"/>
      <c r="F1" s="199">
        <f>$C$2+1</f>
        <v>46448</v>
      </c>
      <c r="G1" s="199"/>
      <c r="H1" s="199"/>
      <c r="I1" s="199">
        <f>$C$2+2</f>
        <v>46449</v>
      </c>
      <c r="J1" s="199"/>
      <c r="K1" s="199"/>
      <c r="L1" s="199">
        <f>$C$2+3</f>
        <v>46450</v>
      </c>
      <c r="M1" s="199"/>
      <c r="N1" s="199"/>
      <c r="O1" s="199">
        <f>$C$2+4</f>
        <v>46451</v>
      </c>
      <c r="P1" s="199"/>
      <c r="Q1" s="199"/>
      <c r="R1" s="5"/>
      <c r="S1" s="5"/>
      <c r="T1" s="5"/>
      <c r="U1" s="199">
        <f>$C$2+5</f>
        <v>46452</v>
      </c>
      <c r="V1" s="199"/>
      <c r="W1" s="199"/>
      <c r="X1" s="199">
        <f>$C$2+6</f>
        <v>46453</v>
      </c>
      <c r="Y1" s="199"/>
      <c r="Z1" s="199"/>
      <c r="AA1" s="6"/>
      <c r="AB1" s="200">
        <f>'1週'!C2</f>
        <v>46111</v>
      </c>
      <c r="AC1" s="200"/>
      <c r="AD1" s="200"/>
      <c r="AE1" s="131" t="str" cm="1">
        <f t="array" aca="1" ref="AE1" ca="1">MID(CELL("filename", A1), FIND("]", CELL("filename", A1)) + 1, 255)</f>
        <v>49週</v>
      </c>
      <c r="AF1" s="124">
        <f>'48週'!AF1+1</f>
        <v>49</v>
      </c>
    </row>
    <row r="2" spans="2:32" ht="27" customHeight="1" thickTop="1" thickBot="1" x14ac:dyDescent="0.65">
      <c r="B2" s="7"/>
      <c r="C2" s="201">
        <f>'48週'!C2:E2+7</f>
        <v>46447</v>
      </c>
      <c r="D2" s="202"/>
      <c r="E2" s="203"/>
      <c r="F2" s="202">
        <f>C2+1</f>
        <v>46448</v>
      </c>
      <c r="G2" s="202"/>
      <c r="H2" s="202"/>
      <c r="I2" s="201">
        <f>F2+1</f>
        <v>46449</v>
      </c>
      <c r="J2" s="202"/>
      <c r="K2" s="203"/>
      <c r="L2" s="201">
        <f>I2+1</f>
        <v>46450</v>
      </c>
      <c r="M2" s="202"/>
      <c r="N2" s="203"/>
      <c r="O2" s="202">
        <f>L2+1</f>
        <v>46451</v>
      </c>
      <c r="P2" s="202"/>
      <c r="Q2" s="204"/>
      <c r="R2" s="109"/>
      <c r="S2" s="110"/>
      <c r="T2" s="7"/>
      <c r="U2" s="205">
        <f>O2+1</f>
        <v>46452</v>
      </c>
      <c r="V2" s="206"/>
      <c r="W2" s="207"/>
      <c r="X2" s="208">
        <f>U2+1</f>
        <v>46453</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1" priority="1" stopIfTrue="1" operator="equal">
      <formula>"１年"</formula>
    </cfRule>
    <cfRule type="cellIs" dxfId="10" priority="2" stopIfTrue="1" operator="equal">
      <formula>"２年"</formula>
    </cfRule>
    <cfRule type="cellIs" dxfId="9"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31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3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46454</v>
      </c>
      <c r="D1" s="199"/>
      <c r="E1" s="199"/>
      <c r="F1" s="199">
        <f>$C$2+1</f>
        <v>46455</v>
      </c>
      <c r="G1" s="199"/>
      <c r="H1" s="199"/>
      <c r="I1" s="199">
        <f>$C$2+2</f>
        <v>46456</v>
      </c>
      <c r="J1" s="199"/>
      <c r="K1" s="199"/>
      <c r="L1" s="199">
        <f>$C$2+3</f>
        <v>46457</v>
      </c>
      <c r="M1" s="199"/>
      <c r="N1" s="199"/>
      <c r="O1" s="199">
        <f>$C$2+4</f>
        <v>46458</v>
      </c>
      <c r="P1" s="199"/>
      <c r="Q1" s="199"/>
      <c r="R1" s="5"/>
      <c r="S1" s="5"/>
      <c r="T1" s="5"/>
      <c r="U1" s="199">
        <f>$C$2+5</f>
        <v>46459</v>
      </c>
      <c r="V1" s="199"/>
      <c r="W1" s="199"/>
      <c r="X1" s="199">
        <f>$C$2+6</f>
        <v>46460</v>
      </c>
      <c r="Y1" s="199"/>
      <c r="Z1" s="199"/>
      <c r="AA1" s="6"/>
      <c r="AB1" s="200">
        <f>'1週'!C2</f>
        <v>46111</v>
      </c>
      <c r="AC1" s="200"/>
      <c r="AD1" s="200"/>
      <c r="AE1" s="131" t="str" cm="1">
        <f t="array" aca="1" ref="AE1" ca="1">MID(CELL("filename", A1), FIND("]", CELL("filename", A1)) + 1, 255)</f>
        <v>50週</v>
      </c>
      <c r="AF1" s="124">
        <f>'49週'!AF1+1</f>
        <v>50</v>
      </c>
    </row>
    <row r="2" spans="2:32" ht="27" customHeight="1" thickTop="1" thickBot="1" x14ac:dyDescent="0.65">
      <c r="B2" s="7"/>
      <c r="C2" s="201">
        <f>'49週'!C2:E2+7</f>
        <v>46454</v>
      </c>
      <c r="D2" s="202"/>
      <c r="E2" s="203"/>
      <c r="F2" s="202">
        <f>C2+1</f>
        <v>46455</v>
      </c>
      <c r="G2" s="202"/>
      <c r="H2" s="202"/>
      <c r="I2" s="201">
        <f>F2+1</f>
        <v>46456</v>
      </c>
      <c r="J2" s="202"/>
      <c r="K2" s="203"/>
      <c r="L2" s="201">
        <f>I2+1</f>
        <v>46457</v>
      </c>
      <c r="M2" s="202"/>
      <c r="N2" s="203"/>
      <c r="O2" s="202">
        <f>L2+1</f>
        <v>46458</v>
      </c>
      <c r="P2" s="202"/>
      <c r="Q2" s="204"/>
      <c r="R2" s="109"/>
      <c r="S2" s="110"/>
      <c r="T2" s="7"/>
      <c r="U2" s="205">
        <f>O2+1</f>
        <v>46459</v>
      </c>
      <c r="V2" s="206"/>
      <c r="W2" s="207"/>
      <c r="X2" s="208">
        <f>U2+1</f>
        <v>46460</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8" priority="1" stopIfTrue="1" operator="equal">
      <formula>"１年"</formula>
    </cfRule>
    <cfRule type="cellIs" dxfId="7" priority="2" stopIfTrue="1" operator="equal">
      <formula>"２年"</formula>
    </cfRule>
    <cfRule type="cellIs" dxfId="6"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3200-000000000000}"/>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3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indexed="13"/>
  </sheetPr>
  <dimension ref="B1:AF47"/>
  <sheetViews>
    <sheetView showGridLines="0" showZeros="0" view="pageBreakPreview" zoomScale="145" zoomScaleNormal="40" zoomScaleSheetLayoutView="145"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46461</v>
      </c>
      <c r="D1" s="199"/>
      <c r="E1" s="199"/>
      <c r="F1" s="199">
        <f>$C$2+1</f>
        <v>46462</v>
      </c>
      <c r="G1" s="199"/>
      <c r="H1" s="199"/>
      <c r="I1" s="199">
        <f>$C$2+2</f>
        <v>46463</v>
      </c>
      <c r="J1" s="199"/>
      <c r="K1" s="199"/>
      <c r="L1" s="199">
        <f>$C$2+3</f>
        <v>46464</v>
      </c>
      <c r="M1" s="199"/>
      <c r="N1" s="199"/>
      <c r="O1" s="199">
        <f>$C$2+4</f>
        <v>46465</v>
      </c>
      <c r="P1" s="199"/>
      <c r="Q1" s="199"/>
      <c r="R1" s="5"/>
      <c r="S1" s="5"/>
      <c r="T1" s="5"/>
      <c r="U1" s="199">
        <f>$C$2+5</f>
        <v>46466</v>
      </c>
      <c r="V1" s="199"/>
      <c r="W1" s="199"/>
      <c r="X1" s="199">
        <f>$C$2+6</f>
        <v>46467</v>
      </c>
      <c r="Y1" s="199"/>
      <c r="Z1" s="199"/>
      <c r="AA1" s="6"/>
      <c r="AB1" s="200">
        <f>'1週'!C2</f>
        <v>46111</v>
      </c>
      <c r="AC1" s="200"/>
      <c r="AD1" s="200"/>
      <c r="AE1" s="131" t="str" cm="1">
        <f t="array" aca="1" ref="AE1" ca="1">MID(CELL("filename", A1), FIND("]", CELL("filename", A1)) + 1, 255)</f>
        <v>51週</v>
      </c>
      <c r="AF1" s="124">
        <f>'50週'!AF1+1</f>
        <v>51</v>
      </c>
    </row>
    <row r="2" spans="2:32" ht="27" customHeight="1" thickTop="1" thickBot="1" x14ac:dyDescent="0.65">
      <c r="B2" s="7"/>
      <c r="C2" s="201">
        <f>'50週'!C2:E2+7</f>
        <v>46461</v>
      </c>
      <c r="D2" s="202"/>
      <c r="E2" s="203"/>
      <c r="F2" s="202">
        <f>C2+1</f>
        <v>46462</v>
      </c>
      <c r="G2" s="202"/>
      <c r="H2" s="202"/>
      <c r="I2" s="201">
        <f>F2+1</f>
        <v>46463</v>
      </c>
      <c r="J2" s="202"/>
      <c r="K2" s="203"/>
      <c r="L2" s="248">
        <f>I2+1</f>
        <v>46464</v>
      </c>
      <c r="M2" s="249"/>
      <c r="N2" s="250"/>
      <c r="O2" s="249">
        <f>L2+1</f>
        <v>46465</v>
      </c>
      <c r="P2" s="249"/>
      <c r="Q2" s="253"/>
      <c r="R2" s="109"/>
      <c r="S2" s="110"/>
      <c r="T2" s="7"/>
      <c r="U2" s="205">
        <f>O2+1</f>
        <v>46466</v>
      </c>
      <c r="V2" s="206"/>
      <c r="W2" s="207"/>
      <c r="X2" s="208">
        <f>U2+1</f>
        <v>46467</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t="str">
        <f>IFERROR(VLOOKUP($X$2,年計!$A$6:$C$371,2,FALSE),"")</f>
        <v>春分の日</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B10:B12"/>
    <mergeCell ref="B18:B20"/>
    <mergeCell ref="O1:Q1"/>
    <mergeCell ref="B26:B28"/>
    <mergeCell ref="B3:B6"/>
    <mergeCell ref="T3:T6"/>
    <mergeCell ref="L7:N7"/>
    <mergeCell ref="C7:E7"/>
    <mergeCell ref="F7:H7"/>
    <mergeCell ref="I7:K7"/>
    <mergeCell ref="C4:E6"/>
    <mergeCell ref="F4:H6"/>
    <mergeCell ref="I4:K6"/>
    <mergeCell ref="L4:N6"/>
    <mergeCell ref="O4:Q6"/>
    <mergeCell ref="C3:E3"/>
    <mergeCell ref="F3:H3"/>
    <mergeCell ref="O7:Q7"/>
    <mergeCell ref="C2:E2"/>
    <mergeCell ref="F2:H2"/>
    <mergeCell ref="I2:K2"/>
    <mergeCell ref="L2:N2"/>
    <mergeCell ref="O2:Q2"/>
    <mergeCell ref="C1:E1"/>
    <mergeCell ref="F1:H1"/>
    <mergeCell ref="I1:K1"/>
    <mergeCell ref="L1:N1"/>
    <mergeCell ref="U1:W1"/>
    <mergeCell ref="AB40:AB43"/>
    <mergeCell ref="AB44:AB45"/>
    <mergeCell ref="I3:K3"/>
    <mergeCell ref="L3:N3"/>
    <mergeCell ref="O3:Q3"/>
    <mergeCell ref="AB1:AD1"/>
    <mergeCell ref="U3:W3"/>
    <mergeCell ref="X3:Z3"/>
    <mergeCell ref="U4:W6"/>
    <mergeCell ref="X4:Z6"/>
    <mergeCell ref="AD2:AF2"/>
    <mergeCell ref="X1:Z1"/>
    <mergeCell ref="U2:W2"/>
    <mergeCell ref="X2:Z2"/>
    <mergeCell ref="B29:B31"/>
    <mergeCell ref="B13:B15"/>
    <mergeCell ref="B16:B17"/>
    <mergeCell ref="B21:B23"/>
    <mergeCell ref="B24:B25"/>
  </mergeCells>
  <phoneticPr fontId="2"/>
  <conditionalFormatting sqref="D14 G14 J14 P14 D18 G18 J18 P18 D22 G22 J22 P22 D26 G26 J26 P26 D30 G30 J30 P30">
    <cfRule type="cellIs" dxfId="5" priority="1" stopIfTrue="1" operator="equal">
      <formula>"１年"</formula>
    </cfRule>
    <cfRule type="cellIs" dxfId="4" priority="2" stopIfTrue="1" operator="equal">
      <formula>"２年"</formula>
    </cfRule>
    <cfRule type="cellIs" dxfId="3" priority="3" stopIfTrue="1" operator="equal">
      <formula>"３年"</formula>
    </cfRule>
  </conditionalFormatting>
  <dataValidations count="2">
    <dataValidation imeMode="on" allowBlank="1" showInputMessage="1" showErrorMessage="1" sqref="AA26:AA27 AA14:AA15 AA30:AA31 AA18:AA19 U7:AA7 AA22:AA23 AA2:AA3 L3:L4 AC40 AD2 AA10:AA11 R2:R3 F3:F4 C2:Q2 AC3:AD3 C3:C4 U2:U4 AC41:AD41 AC8:AE39 I3:I4 X2:X4 C7:R7 O3:O4 I13:I14 I10:I11 I29:I30 F18:F19 I21:I22 I18:I19 I26:I27 L21:L22 I32 L18:L19 L13:L14 L10:L11 L29:L30 L26:L27 I24 F13:F14 L32 L24 C13:C14 F10:F11 C10:C11 F29:F30 C29:C30 F26:F27 C26:C27 F32 C32 F24 C24 C21:C22 C18:C19 F21:F22 O21:O22 O18:O19 O13:O14 O10:O11 O29:O30 O26:O27 O32 O24" xr:uid="{00000000-0002-0000-3300-000000000000}"/>
    <dataValidation imeMode="off" allowBlank="1" showInputMessage="1" showErrorMessage="1" sqref="Q18:R18 R14 R22 Q10:R10 Q26:R26 R30 K13 K10 K29 K26 K32 N24 K24 E13 E10 H13 E29 E26 H10 H29 E32 H26 H32 E24 H24 E21 E18 H21 H18 K21 K18 N21 N18 N13 N10 N29 N26 N32 Q21 Q13 Q29 Q32 Q24" xr:uid="{00000000-0002-0000-3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3"/>
  </sheetPr>
  <dimension ref="B1:AF47"/>
  <sheetViews>
    <sheetView showGridLines="0" showZeros="0" view="pageBreakPreview" zoomScale="70" zoomScaleNormal="40" zoomScaleSheetLayoutView="70" workbookViewId="0">
      <selection activeCell="I32" sqref="I3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46468</v>
      </c>
      <c r="D1" s="199"/>
      <c r="E1" s="199"/>
      <c r="F1" s="199">
        <f>$C$2+1</f>
        <v>46469</v>
      </c>
      <c r="G1" s="199"/>
      <c r="H1" s="199"/>
      <c r="I1" s="199">
        <f>$C$2+2</f>
        <v>46470</v>
      </c>
      <c r="J1" s="199"/>
      <c r="K1" s="199"/>
      <c r="L1" s="199">
        <f>$C$2+3</f>
        <v>46471</v>
      </c>
      <c r="M1" s="199"/>
      <c r="N1" s="199"/>
      <c r="O1" s="199">
        <f>$C$2+4</f>
        <v>46472</v>
      </c>
      <c r="P1" s="199"/>
      <c r="Q1" s="199"/>
      <c r="R1" s="5"/>
      <c r="S1" s="5"/>
      <c r="T1" s="5"/>
      <c r="U1" s="199">
        <f>$C$2+5</f>
        <v>46473</v>
      </c>
      <c r="V1" s="199"/>
      <c r="W1" s="199"/>
      <c r="X1" s="199">
        <f>$C$2+6</f>
        <v>46474</v>
      </c>
      <c r="Y1" s="199"/>
      <c r="Z1" s="199"/>
      <c r="AA1" s="6"/>
      <c r="AB1" s="200">
        <f>'1週'!C2</f>
        <v>46111</v>
      </c>
      <c r="AC1" s="200"/>
      <c r="AD1" s="200"/>
      <c r="AE1" s="131" t="str" cm="1">
        <f t="array" aca="1" ref="AE1" ca="1">MID(CELL("filename", A1), FIND("]", CELL("filename", A1)) + 1, 255)</f>
        <v>52週</v>
      </c>
      <c r="AF1" s="124">
        <f>'51週'!AF1+1</f>
        <v>52</v>
      </c>
    </row>
    <row r="2" spans="2:32" ht="27" customHeight="1" thickTop="1" thickBot="1" x14ac:dyDescent="0.65">
      <c r="B2" s="7"/>
      <c r="C2" s="251">
        <f>'51週'!C2:E2+7</f>
        <v>46468</v>
      </c>
      <c r="D2" s="208"/>
      <c r="E2" s="252"/>
      <c r="F2" s="202">
        <f>C2+1</f>
        <v>46469</v>
      </c>
      <c r="G2" s="202"/>
      <c r="H2" s="202"/>
      <c r="I2" s="248">
        <f>F2+1</f>
        <v>46470</v>
      </c>
      <c r="J2" s="249"/>
      <c r="K2" s="250"/>
      <c r="L2" s="201">
        <f>I2+1</f>
        <v>46471</v>
      </c>
      <c r="M2" s="202"/>
      <c r="N2" s="203"/>
      <c r="O2" s="202">
        <f>L2+1</f>
        <v>46472</v>
      </c>
      <c r="P2" s="202"/>
      <c r="Q2" s="204"/>
      <c r="R2" s="109"/>
      <c r="S2" s="110"/>
      <c r="T2" s="7"/>
      <c r="U2" s="205">
        <f>O2+1</f>
        <v>46473</v>
      </c>
      <c r="V2" s="206"/>
      <c r="W2" s="207"/>
      <c r="X2" s="208">
        <f>U2+1</f>
        <v>46474</v>
      </c>
      <c r="Y2" s="208"/>
      <c r="Z2" s="209"/>
      <c r="AA2" s="8"/>
      <c r="AB2" s="31" t="s">
        <v>4</v>
      </c>
      <c r="AC2" s="32" t="s">
        <v>0</v>
      </c>
      <c r="AD2" s="210" t="s">
        <v>1</v>
      </c>
      <c r="AE2" s="211"/>
      <c r="AF2" s="212"/>
    </row>
    <row r="3" spans="2:32" ht="19.95" customHeight="1" thickTop="1" x14ac:dyDescent="0.5">
      <c r="B3" s="229"/>
      <c r="C3" s="232" t="str">
        <f>IFERROR(VLOOKUP($C$2,年計!$A$6:$C$371,2,FALSE),"")</f>
        <v>振替休日</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t="str">
        <f>IFERROR(VLOOKUP($I$2,年計!$A$6:$C$371,3,FALSE),"")</f>
        <v>＜学年末休業＞～</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4"/>
      <c r="G7" s="223"/>
      <c r="H7" s="225"/>
      <c r="I7" s="72"/>
      <c r="J7" s="73"/>
      <c r="K7" s="74"/>
      <c r="L7" s="72"/>
      <c r="M7" s="73"/>
      <c r="N7" s="74"/>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77"/>
      <c r="I8" s="76"/>
      <c r="J8" s="9"/>
      <c r="K8" s="77"/>
      <c r="L8" s="76"/>
      <c r="M8" s="9"/>
      <c r="N8" s="77"/>
      <c r="O8" s="9"/>
      <c r="P8" s="9"/>
      <c r="Q8" s="94"/>
      <c r="R8" s="9"/>
      <c r="S8" s="9"/>
      <c r="T8" s="18"/>
      <c r="U8" s="76"/>
      <c r="V8" s="9"/>
      <c r="W8" s="77"/>
      <c r="X8" s="9"/>
      <c r="Y8" s="9"/>
      <c r="Z8" s="78"/>
      <c r="AA8" s="9"/>
      <c r="AB8" s="34"/>
      <c r="AC8" s="33"/>
      <c r="AD8" s="8"/>
      <c r="AE8" s="8"/>
      <c r="AF8" s="35"/>
    </row>
    <row r="9" spans="2:32" ht="19.95" customHeight="1" x14ac:dyDescent="0.5">
      <c r="B9" s="20" t="s">
        <v>43</v>
      </c>
      <c r="C9" s="79"/>
      <c r="D9" s="80"/>
      <c r="E9" s="81"/>
      <c r="F9" s="79"/>
      <c r="G9" s="80"/>
      <c r="H9" s="81"/>
      <c r="I9" s="79"/>
      <c r="J9" s="80"/>
      <c r="K9" s="81"/>
      <c r="L9" s="79"/>
      <c r="M9" s="80"/>
      <c r="N9" s="81"/>
      <c r="O9" s="79"/>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181">
        <v>0</v>
      </c>
      <c r="G10" s="182"/>
      <c r="H10" s="183">
        <v>0</v>
      </c>
      <c r="I10" s="76"/>
      <c r="J10" s="9"/>
      <c r="K10" s="77"/>
      <c r="L10" s="76"/>
      <c r="M10" s="9"/>
      <c r="N10" s="77"/>
      <c r="O10" s="76"/>
      <c r="P10" s="9"/>
      <c r="Q10" s="78"/>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185">
        <v>0</v>
      </c>
      <c r="G11" s="21"/>
      <c r="H11" s="174"/>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177"/>
      <c r="G12" s="178"/>
      <c r="H12" s="179"/>
      <c r="I12" s="76"/>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186">
        <v>0</v>
      </c>
      <c r="G13" s="187"/>
      <c r="H13" s="188">
        <v>0</v>
      </c>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173">
        <v>0</v>
      </c>
      <c r="G14" s="21"/>
      <c r="H14" s="174"/>
      <c r="I14" s="95">
        <v>6</v>
      </c>
      <c r="J14" s="9"/>
      <c r="K14" s="77"/>
      <c r="L14" s="76"/>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177"/>
      <c r="G15" s="178"/>
      <c r="H15" s="179"/>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190"/>
      <c r="G16" s="191"/>
      <c r="H16" s="192"/>
      <c r="I16" s="95">
        <v>7</v>
      </c>
      <c r="J16" s="9"/>
      <c r="K16" s="77"/>
      <c r="L16" s="76"/>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173"/>
      <c r="G17" s="21"/>
      <c r="H17" s="174"/>
      <c r="I17" s="79"/>
      <c r="J17" s="80"/>
      <c r="K17" s="81"/>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186">
        <v>0</v>
      </c>
      <c r="G18" s="187"/>
      <c r="H18" s="188">
        <v>0</v>
      </c>
      <c r="I18" s="95">
        <v>8</v>
      </c>
      <c r="J18" s="9"/>
      <c r="K18" s="77"/>
      <c r="L18" s="76"/>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173">
        <v>0</v>
      </c>
      <c r="G19" s="21"/>
      <c r="H19" s="174"/>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177"/>
      <c r="G20" s="178"/>
      <c r="H20" s="179"/>
      <c r="I20" s="95">
        <v>9</v>
      </c>
      <c r="J20" s="9"/>
      <c r="K20" s="77"/>
      <c r="L20" s="76"/>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186">
        <v>0</v>
      </c>
      <c r="G21" s="187"/>
      <c r="H21" s="188">
        <v>0</v>
      </c>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173">
        <v>0</v>
      </c>
      <c r="G22" s="21"/>
      <c r="H22" s="174"/>
      <c r="I22" s="95">
        <v>10</v>
      </c>
      <c r="J22" s="9"/>
      <c r="K22" s="77"/>
      <c r="L22" s="76"/>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177"/>
      <c r="G23" s="178"/>
      <c r="H23" s="179"/>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186">
        <v>0</v>
      </c>
      <c r="G24" s="187"/>
      <c r="H24" s="188">
        <v>0</v>
      </c>
      <c r="I24" s="95">
        <v>11</v>
      </c>
      <c r="J24" s="9"/>
      <c r="K24" s="77"/>
      <c r="L24" s="76"/>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177"/>
      <c r="G25" s="178"/>
      <c r="H25" s="179"/>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186">
        <v>0</v>
      </c>
      <c r="G26" s="187"/>
      <c r="H26" s="188">
        <v>0</v>
      </c>
      <c r="I26" s="95">
        <v>12</v>
      </c>
      <c r="J26" s="9"/>
      <c r="K26" s="77"/>
      <c r="L26" s="76"/>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173">
        <v>0</v>
      </c>
      <c r="G27" s="21"/>
      <c r="H27" s="174"/>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177"/>
      <c r="G28" s="178"/>
      <c r="H28" s="179"/>
      <c r="I28" s="95">
        <v>13</v>
      </c>
      <c r="J28" s="9"/>
      <c r="K28" s="77"/>
      <c r="L28" s="76"/>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186">
        <v>0</v>
      </c>
      <c r="G29" s="187"/>
      <c r="H29" s="188">
        <v>0</v>
      </c>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173">
        <v>0</v>
      </c>
      <c r="G30" s="21"/>
      <c r="H30" s="174"/>
      <c r="I30" s="95">
        <v>14</v>
      </c>
      <c r="J30" s="9"/>
      <c r="K30" s="77"/>
      <c r="L30" s="76"/>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177"/>
      <c r="G31" s="178"/>
      <c r="H31" s="179"/>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76">
        <v>15</v>
      </c>
      <c r="C32" s="95"/>
      <c r="D32" s="9"/>
      <c r="E32" s="77"/>
      <c r="F32" s="186">
        <v>0</v>
      </c>
      <c r="G32" s="187"/>
      <c r="H32" s="188">
        <v>0</v>
      </c>
      <c r="I32" s="95"/>
      <c r="J32" s="9"/>
      <c r="K32" s="77"/>
      <c r="L32" s="76"/>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49"/>
      <c r="C33" s="79"/>
      <c r="D33" s="80"/>
      <c r="E33" s="81"/>
      <c r="F33" s="85"/>
      <c r="G33" s="86"/>
      <c r="H33" s="87"/>
      <c r="I33" s="79"/>
      <c r="J33" s="80"/>
      <c r="K33" s="81"/>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76"/>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79"/>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76"/>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5">
    <mergeCell ref="AB1:AD1"/>
    <mergeCell ref="F7:H7"/>
    <mergeCell ref="C7:E7"/>
    <mergeCell ref="O7:Q7"/>
    <mergeCell ref="T3:T6"/>
    <mergeCell ref="O3:Q3"/>
    <mergeCell ref="O4:Q6"/>
    <mergeCell ref="U3:W3"/>
    <mergeCell ref="X3:Z3"/>
    <mergeCell ref="U4:W6"/>
    <mergeCell ref="X4:Z6"/>
    <mergeCell ref="AD2:AF2"/>
    <mergeCell ref="C1:E1"/>
    <mergeCell ref="F1:H1"/>
    <mergeCell ref="I1:K1"/>
    <mergeCell ref="L1:N1"/>
    <mergeCell ref="B3:B6"/>
    <mergeCell ref="C3:E3"/>
    <mergeCell ref="F3:H3"/>
    <mergeCell ref="I3:K3"/>
    <mergeCell ref="L3:N3"/>
    <mergeCell ref="C4:E6"/>
    <mergeCell ref="F4:H6"/>
    <mergeCell ref="I4:K6"/>
    <mergeCell ref="L4:N6"/>
    <mergeCell ref="C2:E2"/>
    <mergeCell ref="F2:H2"/>
    <mergeCell ref="I2:K2"/>
    <mergeCell ref="L2:N2"/>
    <mergeCell ref="O2:Q2"/>
    <mergeCell ref="O1:Q1"/>
    <mergeCell ref="U1:W1"/>
    <mergeCell ref="X1:Z1"/>
    <mergeCell ref="U2:W2"/>
    <mergeCell ref="X2:Z2"/>
    <mergeCell ref="AB40:AB43"/>
    <mergeCell ref="AB44:AB45"/>
    <mergeCell ref="B26:B28"/>
    <mergeCell ref="B18:B20"/>
    <mergeCell ref="B10:B12"/>
    <mergeCell ref="B13:B15"/>
    <mergeCell ref="B16:B17"/>
    <mergeCell ref="B21:B23"/>
    <mergeCell ref="B24:B25"/>
    <mergeCell ref="B29:B31"/>
  </mergeCells>
  <phoneticPr fontId="2"/>
  <conditionalFormatting sqref="G14 G18 G22 G26 G30">
    <cfRule type="cellIs" dxfId="2" priority="1" stopIfTrue="1" operator="equal">
      <formula>"１年"</formula>
    </cfRule>
    <cfRule type="cellIs" dxfId="1" priority="2" stopIfTrue="1" operator="equal">
      <formula>"２年"</formula>
    </cfRule>
    <cfRule type="cellIs" dxfId="0" priority="3" stopIfTrue="1" operator="equal">
      <formula>"３年"</formula>
    </cfRule>
  </conditionalFormatting>
  <dataValidations count="2">
    <dataValidation imeMode="off" allowBlank="1" showInputMessage="1" showErrorMessage="1" sqref="R18 R26 R30 R10 R22 R14 H13 H10 H29 H26 H32 H24 H21 H18" xr:uid="{00000000-0002-0000-3400-000000000000}"/>
    <dataValidation imeMode="on" allowBlank="1" showInputMessage="1" showErrorMessage="1" sqref="AA26:AA27 AA14:AA15 AA30:AA31 AA18:AA19 AC8:AE39 AA22:AA23 AC40 C7:R7 AD2 U7:AA7 AA10:AA11 X2:X4 R2:R3 AC3:AD3 AA2:AA3 AC41:AD41 C2:Q2 U2:U4 O3:O4 C3:C4 F3:F4 I3:I4 L3:L4 F18:F19 F13:F14 F10:F11 F29:F30 F26:F27 F32 F24 F21:F22" xr:uid="{00000000-0002-0000-3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13"/>
  </sheetPr>
  <dimension ref="B1:AF47"/>
  <sheetViews>
    <sheetView showGridLines="0" showZeros="0" view="pageBreakPreview" zoomScale="145" zoomScaleNormal="40" zoomScaleSheetLayoutView="145" workbookViewId="0">
      <selection activeCell="C4" sqref="C4:E6"/>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46475</v>
      </c>
      <c r="D1" s="199"/>
      <c r="E1" s="199"/>
      <c r="F1" s="199">
        <f>$C$2+1</f>
        <v>46476</v>
      </c>
      <c r="G1" s="199"/>
      <c r="H1" s="199"/>
      <c r="I1" s="199">
        <f>$C$2+2</f>
        <v>46477</v>
      </c>
      <c r="J1" s="199"/>
      <c r="K1" s="199"/>
      <c r="L1" s="199">
        <f>$C$2+3</f>
        <v>46478</v>
      </c>
      <c r="M1" s="199"/>
      <c r="N1" s="199"/>
      <c r="O1" s="199">
        <f>$C$2+4</f>
        <v>46479</v>
      </c>
      <c r="P1" s="199"/>
      <c r="Q1" s="199"/>
      <c r="R1" s="5"/>
      <c r="S1" s="5"/>
      <c r="T1" s="5"/>
      <c r="U1" s="199">
        <f>$C$2+5</f>
        <v>46480</v>
      </c>
      <c r="V1" s="199"/>
      <c r="W1" s="199"/>
      <c r="X1" s="199">
        <f>$C$2+6</f>
        <v>46481</v>
      </c>
      <c r="Y1" s="199"/>
      <c r="Z1" s="199"/>
      <c r="AA1" s="6"/>
      <c r="AB1" s="200">
        <f>'1週'!C2</f>
        <v>46111</v>
      </c>
      <c r="AC1" s="200"/>
      <c r="AD1" s="200"/>
      <c r="AE1" s="131" t="str" cm="1">
        <f t="array" aca="1" ref="AE1" ca="1">MID(CELL("filename", A1), FIND("]", CELL("filename", A1)) + 1, 255)</f>
        <v>53週</v>
      </c>
      <c r="AF1" s="124">
        <f>'52週'!AF1+1</f>
        <v>53</v>
      </c>
    </row>
    <row r="2" spans="2:32" ht="27" customHeight="1" thickTop="1" thickBot="1" x14ac:dyDescent="0.65">
      <c r="B2" s="7"/>
      <c r="C2" s="201">
        <f>'52週'!C2:E2+7</f>
        <v>46475</v>
      </c>
      <c r="D2" s="202"/>
      <c r="E2" s="203"/>
      <c r="F2" s="202">
        <f>C2+1</f>
        <v>46476</v>
      </c>
      <c r="G2" s="202"/>
      <c r="H2" s="202"/>
      <c r="I2" s="201">
        <f>F2+1</f>
        <v>46477</v>
      </c>
      <c r="J2" s="202"/>
      <c r="K2" s="203"/>
      <c r="L2" s="201">
        <f>I2+1</f>
        <v>46478</v>
      </c>
      <c r="M2" s="202"/>
      <c r="N2" s="203"/>
      <c r="O2" s="202">
        <f>L2+1</f>
        <v>46479</v>
      </c>
      <c r="P2" s="202"/>
      <c r="Q2" s="204"/>
      <c r="R2" s="109"/>
      <c r="S2" s="110"/>
      <c r="T2" s="7"/>
      <c r="U2" s="205">
        <f>O2+1</f>
        <v>46480</v>
      </c>
      <c r="V2" s="206"/>
      <c r="W2" s="207"/>
      <c r="X2" s="208">
        <f>U2+1</f>
        <v>46481</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t="str">
        <f>IFERROR(VLOOKUP($O$2,年計!$A$6:$C$371,2,FALSE),"")</f>
        <v/>
      </c>
      <c r="P3" s="233"/>
      <c r="Q3" s="235"/>
      <c r="R3" s="28"/>
      <c r="S3" s="9"/>
      <c r="T3" s="229"/>
      <c r="U3" s="232" t="str">
        <f>IFERROR(VLOOKUP($U$2,年計!$A$6:$C$371,2,FALSE),"")</f>
        <v/>
      </c>
      <c r="V3" s="233"/>
      <c r="W3" s="234"/>
      <c r="X3" s="232" t="str">
        <f>IFERROR(VLOOKUP($X$2,年計!$A$6:$C$371,2,FALSE),"")</f>
        <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t="str">
        <f>IFERROR(VLOOKUP($O$2,年計!$A$6:$C$371,3,FALSE),"")</f>
        <v/>
      </c>
      <c r="P4" s="218"/>
      <c r="Q4" s="219"/>
      <c r="R4" s="28"/>
      <c r="S4" s="9"/>
      <c r="T4" s="230"/>
      <c r="U4" s="217" t="str">
        <f>IFERROR(VLOOKUP($U$2,年計!$A$6:$C$371,3,FALSE),"")</f>
        <v/>
      </c>
      <c r="V4" s="218"/>
      <c r="W4" s="236"/>
      <c r="X4" s="217" t="str">
        <f>IFERROR(VLOOKUP($X$2,年計!$A$6:$C$371,3,FALSE),"")</f>
        <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72"/>
      <c r="D7" s="73"/>
      <c r="E7" s="74"/>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18"/>
      <c r="C10" s="76"/>
      <c r="D10" s="9"/>
      <c r="E10" s="77"/>
      <c r="F10" s="76"/>
      <c r="G10" s="9"/>
      <c r="H10" s="77"/>
      <c r="I10" s="76"/>
      <c r="J10" s="9"/>
      <c r="K10" s="77"/>
      <c r="L10" s="76"/>
      <c r="M10" s="9"/>
      <c r="N10" s="77"/>
      <c r="O10" s="76"/>
      <c r="P10" s="9"/>
      <c r="Q10" s="94"/>
      <c r="R10" s="19"/>
      <c r="S10" s="9"/>
      <c r="T10" s="18"/>
      <c r="U10" s="76"/>
      <c r="V10" s="9"/>
      <c r="W10" s="77"/>
      <c r="X10" s="9"/>
      <c r="Y10" s="9"/>
      <c r="Z10" s="78"/>
      <c r="AA10" s="19"/>
      <c r="AB10" s="39"/>
      <c r="AC10" s="40"/>
      <c r="AD10" s="41"/>
      <c r="AE10" s="41"/>
      <c r="AF10" s="42"/>
    </row>
    <row r="11" spans="2:32" ht="19.95" customHeight="1" x14ac:dyDescent="0.5">
      <c r="B11" s="20"/>
      <c r="C11" s="79"/>
      <c r="D11" s="80"/>
      <c r="E11" s="81"/>
      <c r="F11" s="79"/>
      <c r="G11" s="80"/>
      <c r="H11" s="81"/>
      <c r="I11" s="79"/>
      <c r="J11" s="80"/>
      <c r="K11" s="81"/>
      <c r="L11" s="79"/>
      <c r="M11" s="80"/>
      <c r="N11" s="81"/>
      <c r="O11" s="79"/>
      <c r="P11" s="80"/>
      <c r="Q11" s="82"/>
      <c r="R11" s="21"/>
      <c r="S11" s="9"/>
      <c r="T11" s="20"/>
      <c r="U11" s="79"/>
      <c r="V11" s="80"/>
      <c r="W11" s="81"/>
      <c r="X11" s="80"/>
      <c r="Y11" s="80"/>
      <c r="Z11" s="82"/>
      <c r="AA11" s="21"/>
      <c r="AB11" s="39"/>
      <c r="AC11" s="40"/>
      <c r="AD11" s="41"/>
      <c r="AE11" s="41"/>
      <c r="AF11" s="42"/>
    </row>
    <row r="12" spans="2:32" ht="19.95" customHeight="1" x14ac:dyDescent="0.5">
      <c r="B12" s="18"/>
      <c r="C12" s="76"/>
      <c r="D12" s="9"/>
      <c r="E12" s="77"/>
      <c r="F12" s="76"/>
      <c r="G12" s="9"/>
      <c r="H12" s="77"/>
      <c r="I12" s="76"/>
      <c r="J12" s="9"/>
      <c r="K12" s="77"/>
      <c r="L12" s="76"/>
      <c r="M12" s="9"/>
      <c r="N12" s="77"/>
      <c r="O12" s="76"/>
      <c r="P12" s="9"/>
      <c r="Q12" s="78"/>
      <c r="R12" s="21"/>
      <c r="S12" s="9"/>
      <c r="T12" s="18"/>
      <c r="U12" s="76"/>
      <c r="V12" s="9"/>
      <c r="W12" s="77"/>
      <c r="X12" s="9"/>
      <c r="Y12" s="9"/>
      <c r="Z12" s="78"/>
      <c r="AA12" s="21"/>
      <c r="AB12" s="39"/>
      <c r="AC12" s="40"/>
      <c r="AD12" s="41"/>
      <c r="AE12" s="41"/>
      <c r="AF12" s="42"/>
    </row>
    <row r="13" spans="2:32" ht="19.95" customHeight="1" x14ac:dyDescent="0.5">
      <c r="B13" s="20"/>
      <c r="C13" s="79"/>
      <c r="D13" s="80"/>
      <c r="E13" s="81"/>
      <c r="F13" s="79"/>
      <c r="G13" s="80"/>
      <c r="H13" s="81"/>
      <c r="I13" s="79"/>
      <c r="J13" s="80"/>
      <c r="K13" s="81"/>
      <c r="L13" s="79"/>
      <c r="M13" s="80"/>
      <c r="N13" s="81"/>
      <c r="O13" s="79"/>
      <c r="P13" s="80"/>
      <c r="Q13" s="82"/>
      <c r="R13" s="21"/>
      <c r="S13" s="9"/>
      <c r="T13" s="20"/>
      <c r="U13" s="79"/>
      <c r="V13" s="80"/>
      <c r="W13" s="81"/>
      <c r="X13" s="80"/>
      <c r="Y13" s="80"/>
      <c r="Z13" s="82"/>
      <c r="AA13" s="21"/>
      <c r="AB13" s="39"/>
      <c r="AC13" s="40"/>
      <c r="AD13" s="41"/>
      <c r="AE13" s="41"/>
      <c r="AF13" s="42"/>
    </row>
    <row r="14" spans="2:32" ht="19.95" customHeight="1" x14ac:dyDescent="0.5">
      <c r="B14" s="18">
        <v>6</v>
      </c>
      <c r="C14" s="76"/>
      <c r="D14" s="9"/>
      <c r="E14" s="77"/>
      <c r="F14" s="76"/>
      <c r="G14" s="9"/>
      <c r="H14" s="77"/>
      <c r="I14" s="76"/>
      <c r="J14" s="9"/>
      <c r="K14" s="77"/>
      <c r="L14" s="76"/>
      <c r="M14" s="9"/>
      <c r="N14" s="77"/>
      <c r="O14" s="76"/>
      <c r="P14" s="9"/>
      <c r="Q14" s="78"/>
      <c r="R14" s="22"/>
      <c r="S14" s="9"/>
      <c r="T14" s="18">
        <v>6</v>
      </c>
      <c r="U14" s="76"/>
      <c r="V14" s="9"/>
      <c r="W14" s="77"/>
      <c r="X14" s="9"/>
      <c r="Y14" s="9"/>
      <c r="Z14" s="78"/>
      <c r="AA14" s="23"/>
      <c r="AB14" s="39"/>
      <c r="AC14" s="40"/>
      <c r="AD14" s="41"/>
      <c r="AE14" s="41"/>
      <c r="AF14" s="42"/>
    </row>
    <row r="15" spans="2:32" ht="19.95" customHeight="1" x14ac:dyDescent="0.5">
      <c r="B15" s="20"/>
      <c r="C15" s="79"/>
      <c r="D15" s="80"/>
      <c r="E15" s="81"/>
      <c r="F15" s="79"/>
      <c r="G15" s="80"/>
      <c r="H15" s="81"/>
      <c r="I15" s="79"/>
      <c r="J15" s="80"/>
      <c r="K15" s="81"/>
      <c r="L15" s="79"/>
      <c r="M15" s="80"/>
      <c r="N15" s="81"/>
      <c r="O15" s="79"/>
      <c r="P15" s="80"/>
      <c r="Q15" s="82"/>
      <c r="R15" s="21"/>
      <c r="S15" s="9"/>
      <c r="T15" s="20"/>
      <c r="U15" s="79"/>
      <c r="V15" s="80"/>
      <c r="W15" s="81"/>
      <c r="X15" s="80"/>
      <c r="Y15" s="80"/>
      <c r="Z15" s="82"/>
      <c r="AA15" s="21"/>
      <c r="AB15" s="43"/>
      <c r="AC15" s="44"/>
      <c r="AD15" s="45"/>
      <c r="AE15" s="45"/>
      <c r="AF15" s="46"/>
    </row>
    <row r="16" spans="2:32" ht="19.95" customHeight="1" x14ac:dyDescent="0.5">
      <c r="B16" s="18">
        <v>7</v>
      </c>
      <c r="C16" s="76"/>
      <c r="D16" s="9"/>
      <c r="E16" s="77"/>
      <c r="F16" s="76"/>
      <c r="G16" s="9"/>
      <c r="H16" s="77"/>
      <c r="I16" s="76"/>
      <c r="J16" s="9"/>
      <c r="K16" s="77"/>
      <c r="L16" s="76"/>
      <c r="M16" s="9"/>
      <c r="N16" s="77"/>
      <c r="O16" s="76"/>
      <c r="P16" s="9"/>
      <c r="Q16" s="78"/>
      <c r="R16" s="21"/>
      <c r="S16" s="9"/>
      <c r="T16" s="18">
        <v>7</v>
      </c>
      <c r="U16" s="76"/>
      <c r="V16" s="9"/>
      <c r="W16" s="77"/>
      <c r="X16" s="9"/>
      <c r="Y16" s="9"/>
      <c r="Z16" s="78"/>
      <c r="AA16" s="21"/>
      <c r="AB16" s="34"/>
      <c r="AC16" s="33"/>
      <c r="AD16" s="8"/>
      <c r="AE16" s="8"/>
      <c r="AF16" s="35"/>
    </row>
    <row r="17" spans="2:32" ht="19.95" customHeight="1" x14ac:dyDescent="0.5">
      <c r="B17" s="20"/>
      <c r="C17" s="79"/>
      <c r="D17" s="80"/>
      <c r="E17" s="81"/>
      <c r="F17" s="79"/>
      <c r="G17" s="80"/>
      <c r="H17" s="81"/>
      <c r="I17" s="79"/>
      <c r="J17" s="80"/>
      <c r="K17" s="81"/>
      <c r="L17" s="79"/>
      <c r="M17" s="80"/>
      <c r="N17" s="81"/>
      <c r="O17" s="79"/>
      <c r="P17" s="80"/>
      <c r="Q17" s="82"/>
      <c r="R17" s="21"/>
      <c r="S17" s="9"/>
      <c r="T17" s="20"/>
      <c r="U17" s="79"/>
      <c r="V17" s="80"/>
      <c r="W17" s="81"/>
      <c r="X17" s="80"/>
      <c r="Y17" s="80"/>
      <c r="Z17" s="82"/>
      <c r="AA17" s="21"/>
      <c r="AB17" s="39"/>
      <c r="AC17" s="40"/>
      <c r="AD17" s="41"/>
      <c r="AE17" s="41"/>
      <c r="AF17" s="42"/>
    </row>
    <row r="18" spans="2:32" ht="19.95" customHeight="1" x14ac:dyDescent="0.5">
      <c r="B18" s="18">
        <v>8</v>
      </c>
      <c r="C18" s="76"/>
      <c r="D18" s="9"/>
      <c r="E18" s="77"/>
      <c r="F18" s="76"/>
      <c r="G18" s="9"/>
      <c r="H18" s="77"/>
      <c r="I18" s="76"/>
      <c r="J18" s="9"/>
      <c r="K18" s="77"/>
      <c r="L18" s="76"/>
      <c r="M18" s="9"/>
      <c r="N18" s="77"/>
      <c r="O18" s="76"/>
      <c r="P18" s="9"/>
      <c r="Q18" s="78"/>
      <c r="R18" s="24"/>
      <c r="S18" s="9"/>
      <c r="T18" s="18">
        <v>8</v>
      </c>
      <c r="U18" s="76"/>
      <c r="V18" s="9"/>
      <c r="W18" s="77"/>
      <c r="X18" s="9"/>
      <c r="Y18" s="9"/>
      <c r="Z18" s="78"/>
      <c r="AA18" s="23"/>
      <c r="AB18" s="39"/>
      <c r="AC18" s="40"/>
      <c r="AD18" s="41"/>
      <c r="AE18" s="41"/>
      <c r="AF18" s="42"/>
    </row>
    <row r="19" spans="2:32" ht="19.95" customHeight="1" x14ac:dyDescent="0.5">
      <c r="B19" s="20"/>
      <c r="C19" s="79"/>
      <c r="D19" s="80"/>
      <c r="E19" s="81"/>
      <c r="F19" s="79"/>
      <c r="G19" s="80"/>
      <c r="H19" s="81"/>
      <c r="I19" s="79"/>
      <c r="J19" s="80"/>
      <c r="K19" s="81"/>
      <c r="L19" s="79"/>
      <c r="M19" s="80"/>
      <c r="N19" s="81"/>
      <c r="O19" s="79"/>
      <c r="P19" s="80"/>
      <c r="Q19" s="82"/>
      <c r="R19" s="21"/>
      <c r="S19" s="9"/>
      <c r="T19" s="20"/>
      <c r="U19" s="79"/>
      <c r="V19" s="80"/>
      <c r="W19" s="81"/>
      <c r="X19" s="80"/>
      <c r="Y19" s="80"/>
      <c r="Z19" s="82"/>
      <c r="AA19" s="21"/>
      <c r="AB19" s="39"/>
      <c r="AC19" s="40"/>
      <c r="AD19" s="41"/>
      <c r="AE19" s="41"/>
      <c r="AF19" s="42"/>
    </row>
    <row r="20" spans="2:32" ht="19.95" customHeight="1" x14ac:dyDescent="0.5">
      <c r="B20" s="18">
        <v>9</v>
      </c>
      <c r="C20" s="76"/>
      <c r="D20" s="9"/>
      <c r="E20" s="77"/>
      <c r="F20" s="76"/>
      <c r="G20" s="9"/>
      <c r="H20" s="77"/>
      <c r="I20" s="76"/>
      <c r="J20" s="9"/>
      <c r="K20" s="77"/>
      <c r="L20" s="76"/>
      <c r="M20" s="9"/>
      <c r="N20" s="77"/>
      <c r="O20" s="76"/>
      <c r="P20" s="9"/>
      <c r="Q20" s="78"/>
      <c r="R20" s="21"/>
      <c r="S20" s="9"/>
      <c r="T20" s="18">
        <v>9</v>
      </c>
      <c r="U20" s="76"/>
      <c r="V20" s="9"/>
      <c r="W20" s="77"/>
      <c r="X20" s="9"/>
      <c r="Y20" s="9"/>
      <c r="Z20" s="78"/>
      <c r="AA20" s="21"/>
      <c r="AB20" s="39"/>
      <c r="AC20" s="40"/>
      <c r="AD20" s="41"/>
      <c r="AE20" s="41"/>
      <c r="AF20" s="42"/>
    </row>
    <row r="21" spans="2:32" ht="19.95" customHeight="1" x14ac:dyDescent="0.5">
      <c r="B21" s="20"/>
      <c r="C21" s="79"/>
      <c r="D21" s="80"/>
      <c r="E21" s="81"/>
      <c r="F21" s="79"/>
      <c r="G21" s="80"/>
      <c r="H21" s="81"/>
      <c r="I21" s="79"/>
      <c r="J21" s="80"/>
      <c r="K21" s="81"/>
      <c r="L21" s="79"/>
      <c r="M21" s="80"/>
      <c r="N21" s="81"/>
      <c r="O21" s="79"/>
      <c r="P21" s="80"/>
      <c r="Q21" s="82"/>
      <c r="R21" s="21"/>
      <c r="S21" s="9"/>
      <c r="T21" s="20"/>
      <c r="U21" s="79"/>
      <c r="V21" s="80"/>
      <c r="W21" s="81"/>
      <c r="X21" s="80"/>
      <c r="Y21" s="80"/>
      <c r="Z21" s="82"/>
      <c r="AA21" s="21"/>
      <c r="AB21" s="39"/>
      <c r="AC21" s="40"/>
      <c r="AD21" s="41"/>
      <c r="AE21" s="41"/>
      <c r="AF21" s="42"/>
    </row>
    <row r="22" spans="2:32" ht="19.95" customHeight="1" x14ac:dyDescent="0.5">
      <c r="B22" s="18">
        <v>10</v>
      </c>
      <c r="C22" s="76"/>
      <c r="D22" s="9"/>
      <c r="E22" s="77"/>
      <c r="F22" s="76"/>
      <c r="G22" s="9"/>
      <c r="H22" s="77"/>
      <c r="I22" s="76"/>
      <c r="J22" s="9"/>
      <c r="K22" s="77"/>
      <c r="L22" s="76"/>
      <c r="M22" s="9"/>
      <c r="N22" s="77"/>
      <c r="O22" s="76"/>
      <c r="P22" s="9"/>
      <c r="Q22" s="78"/>
      <c r="R22" s="22"/>
      <c r="S22" s="9"/>
      <c r="T22" s="18">
        <v>10</v>
      </c>
      <c r="U22" s="76"/>
      <c r="V22" s="9"/>
      <c r="W22" s="77"/>
      <c r="X22" s="9"/>
      <c r="Y22" s="9"/>
      <c r="Z22" s="78"/>
      <c r="AA22" s="23"/>
      <c r="AB22" s="39"/>
      <c r="AC22" s="40"/>
      <c r="AD22" s="41"/>
      <c r="AE22" s="41"/>
      <c r="AF22" s="42"/>
    </row>
    <row r="23" spans="2:32" ht="19.95" customHeight="1" x14ac:dyDescent="0.5">
      <c r="B23" s="20"/>
      <c r="C23" s="79"/>
      <c r="D23" s="80"/>
      <c r="E23" s="81"/>
      <c r="F23" s="79"/>
      <c r="G23" s="80"/>
      <c r="H23" s="81"/>
      <c r="I23" s="79"/>
      <c r="J23" s="80"/>
      <c r="K23" s="81"/>
      <c r="L23" s="79"/>
      <c r="M23" s="80"/>
      <c r="N23" s="81"/>
      <c r="O23" s="79"/>
      <c r="P23" s="80"/>
      <c r="Q23" s="82"/>
      <c r="R23" s="21"/>
      <c r="S23" s="9"/>
      <c r="T23" s="20"/>
      <c r="U23" s="79"/>
      <c r="V23" s="80"/>
      <c r="W23" s="81"/>
      <c r="X23" s="80"/>
      <c r="Y23" s="80"/>
      <c r="Z23" s="82"/>
      <c r="AA23" s="21"/>
      <c r="AB23" s="36"/>
      <c r="AC23" s="48"/>
      <c r="AD23" s="37"/>
      <c r="AE23" s="37"/>
      <c r="AF23" s="38"/>
    </row>
    <row r="24" spans="2:32" ht="19.95" customHeight="1" x14ac:dyDescent="0.5">
      <c r="B24" s="18">
        <v>11</v>
      </c>
      <c r="C24" s="76"/>
      <c r="D24" s="9"/>
      <c r="E24" s="77"/>
      <c r="F24" s="76"/>
      <c r="G24" s="9"/>
      <c r="H24" s="77"/>
      <c r="I24" s="76"/>
      <c r="J24" s="9"/>
      <c r="K24" s="77"/>
      <c r="L24" s="76"/>
      <c r="M24" s="9"/>
      <c r="N24" s="77"/>
      <c r="O24" s="76"/>
      <c r="P24" s="9"/>
      <c r="Q24" s="78"/>
      <c r="R24" s="21"/>
      <c r="S24" s="9"/>
      <c r="T24" s="18">
        <v>11</v>
      </c>
      <c r="U24" s="76"/>
      <c r="V24" s="9"/>
      <c r="W24" s="77"/>
      <c r="X24" s="9"/>
      <c r="Y24" s="9"/>
      <c r="Z24" s="78"/>
      <c r="AA24" s="21"/>
      <c r="AB24" s="34"/>
      <c r="AC24" s="33"/>
      <c r="AD24" s="8"/>
      <c r="AE24" s="8"/>
      <c r="AF24" s="35"/>
    </row>
    <row r="25" spans="2:32" ht="19.95" customHeight="1" x14ac:dyDescent="0.5">
      <c r="B25" s="20"/>
      <c r="C25" s="79"/>
      <c r="D25" s="80"/>
      <c r="E25" s="81"/>
      <c r="F25" s="79"/>
      <c r="G25" s="80"/>
      <c r="H25" s="81"/>
      <c r="I25" s="79"/>
      <c r="J25" s="80"/>
      <c r="K25" s="81"/>
      <c r="L25" s="79"/>
      <c r="M25" s="80"/>
      <c r="N25" s="81"/>
      <c r="O25" s="79"/>
      <c r="P25" s="80"/>
      <c r="Q25" s="82"/>
      <c r="R25" s="21"/>
      <c r="S25" s="9"/>
      <c r="T25" s="20"/>
      <c r="U25" s="79"/>
      <c r="V25" s="80"/>
      <c r="W25" s="81"/>
      <c r="X25" s="80"/>
      <c r="Y25" s="80"/>
      <c r="Z25" s="82"/>
      <c r="AA25" s="21"/>
      <c r="AB25" s="39"/>
      <c r="AC25" s="40"/>
      <c r="AD25" s="41"/>
      <c r="AE25" s="41"/>
      <c r="AF25" s="42"/>
    </row>
    <row r="26" spans="2:32" ht="19.95" customHeight="1" x14ac:dyDescent="0.5">
      <c r="B26" s="18">
        <v>12</v>
      </c>
      <c r="C26" s="76"/>
      <c r="D26" s="9"/>
      <c r="E26" s="77"/>
      <c r="F26" s="76"/>
      <c r="G26" s="9"/>
      <c r="H26" s="77"/>
      <c r="I26" s="76"/>
      <c r="J26" s="9"/>
      <c r="K26" s="77"/>
      <c r="L26" s="76"/>
      <c r="M26" s="9"/>
      <c r="N26" s="77"/>
      <c r="O26" s="76"/>
      <c r="P26" s="9"/>
      <c r="Q26" s="78"/>
      <c r="R26" s="22"/>
      <c r="S26" s="9"/>
      <c r="T26" s="18">
        <v>12</v>
      </c>
      <c r="U26" s="76"/>
      <c r="V26" s="9"/>
      <c r="W26" s="77"/>
      <c r="X26" s="9"/>
      <c r="Y26" s="9"/>
      <c r="Z26" s="78"/>
      <c r="AA26" s="23"/>
      <c r="AB26" s="39"/>
      <c r="AC26" s="40"/>
      <c r="AD26" s="41"/>
      <c r="AE26" s="41"/>
      <c r="AF26" s="42"/>
    </row>
    <row r="27" spans="2:32" ht="19.95" customHeight="1" x14ac:dyDescent="0.5">
      <c r="B27" s="20"/>
      <c r="C27" s="79"/>
      <c r="D27" s="80"/>
      <c r="E27" s="81"/>
      <c r="F27" s="79"/>
      <c r="G27" s="80"/>
      <c r="H27" s="81"/>
      <c r="I27" s="79"/>
      <c r="J27" s="80"/>
      <c r="K27" s="81"/>
      <c r="L27" s="79"/>
      <c r="M27" s="80"/>
      <c r="N27" s="81"/>
      <c r="O27" s="79"/>
      <c r="P27" s="80"/>
      <c r="Q27" s="82"/>
      <c r="R27" s="21"/>
      <c r="S27" s="9"/>
      <c r="T27" s="20"/>
      <c r="U27" s="79"/>
      <c r="V27" s="80"/>
      <c r="W27" s="81"/>
      <c r="X27" s="80"/>
      <c r="Y27" s="80"/>
      <c r="Z27" s="82"/>
      <c r="AA27" s="21"/>
      <c r="AB27" s="39"/>
      <c r="AC27" s="40"/>
      <c r="AD27" s="41"/>
      <c r="AE27" s="41"/>
      <c r="AF27" s="42"/>
    </row>
    <row r="28" spans="2:32" ht="19.95" customHeight="1" x14ac:dyDescent="0.5">
      <c r="B28" s="18">
        <v>13</v>
      </c>
      <c r="C28" s="76"/>
      <c r="D28" s="9"/>
      <c r="E28" s="77"/>
      <c r="F28" s="76"/>
      <c r="G28" s="9"/>
      <c r="H28" s="77"/>
      <c r="I28" s="76"/>
      <c r="J28" s="9"/>
      <c r="K28" s="77"/>
      <c r="L28" s="76"/>
      <c r="M28" s="9"/>
      <c r="N28" s="77"/>
      <c r="O28" s="76"/>
      <c r="P28" s="9"/>
      <c r="Q28" s="78"/>
      <c r="R28" s="21"/>
      <c r="S28" s="9"/>
      <c r="T28" s="18">
        <v>13</v>
      </c>
      <c r="U28" s="76"/>
      <c r="V28" s="9"/>
      <c r="W28" s="77"/>
      <c r="X28" s="9"/>
      <c r="Y28" s="9"/>
      <c r="Z28" s="78"/>
      <c r="AA28" s="21"/>
      <c r="AB28" s="39"/>
      <c r="AC28" s="40"/>
      <c r="AD28" s="41"/>
      <c r="AE28" s="41"/>
      <c r="AF28" s="42"/>
    </row>
    <row r="29" spans="2:32" ht="19.95" customHeight="1" x14ac:dyDescent="0.5">
      <c r="B29" s="20"/>
      <c r="C29" s="79"/>
      <c r="D29" s="80"/>
      <c r="E29" s="81"/>
      <c r="F29" s="79"/>
      <c r="G29" s="80"/>
      <c r="H29" s="81"/>
      <c r="I29" s="79"/>
      <c r="J29" s="80"/>
      <c r="K29" s="81"/>
      <c r="L29" s="79"/>
      <c r="M29" s="80"/>
      <c r="N29" s="81"/>
      <c r="O29" s="79"/>
      <c r="P29" s="80"/>
      <c r="Q29" s="82"/>
      <c r="R29" s="21"/>
      <c r="S29" s="9"/>
      <c r="T29" s="20"/>
      <c r="U29" s="79"/>
      <c r="V29" s="80"/>
      <c r="W29" s="81"/>
      <c r="X29" s="80"/>
      <c r="Y29" s="80"/>
      <c r="Z29" s="82"/>
      <c r="AA29" s="21"/>
      <c r="AB29" s="39"/>
      <c r="AC29" s="40"/>
      <c r="AD29" s="41"/>
      <c r="AE29" s="41"/>
      <c r="AF29" s="42"/>
    </row>
    <row r="30" spans="2:32" ht="19.95" customHeight="1" x14ac:dyDescent="0.5">
      <c r="B30" s="18">
        <v>14</v>
      </c>
      <c r="C30" s="76"/>
      <c r="D30" s="9"/>
      <c r="E30" s="77"/>
      <c r="F30" s="76"/>
      <c r="G30" s="9"/>
      <c r="H30" s="77"/>
      <c r="I30" s="76"/>
      <c r="J30" s="9"/>
      <c r="K30" s="77"/>
      <c r="L30" s="76"/>
      <c r="M30" s="9"/>
      <c r="N30" s="77"/>
      <c r="O30" s="76"/>
      <c r="P30" s="9"/>
      <c r="Q30" s="78"/>
      <c r="R30" s="22"/>
      <c r="S30" s="9"/>
      <c r="T30" s="18">
        <v>14</v>
      </c>
      <c r="U30" s="76"/>
      <c r="V30" s="9"/>
      <c r="W30" s="77"/>
      <c r="X30" s="9"/>
      <c r="Y30" s="9"/>
      <c r="Z30" s="78"/>
      <c r="AA30" s="23"/>
      <c r="AB30" s="39"/>
      <c r="AC30" s="40"/>
      <c r="AD30" s="41"/>
      <c r="AE30" s="41"/>
      <c r="AF30" s="42"/>
    </row>
    <row r="31" spans="2:32" ht="19.95" customHeight="1" x14ac:dyDescent="0.5">
      <c r="B31" s="20"/>
      <c r="C31" s="79"/>
      <c r="D31" s="80"/>
      <c r="E31" s="81"/>
      <c r="F31" s="79"/>
      <c r="G31" s="80"/>
      <c r="H31" s="81"/>
      <c r="I31" s="79"/>
      <c r="J31" s="80"/>
      <c r="K31" s="81"/>
      <c r="L31" s="79"/>
      <c r="M31" s="80"/>
      <c r="N31" s="81"/>
      <c r="O31" s="79"/>
      <c r="P31" s="80"/>
      <c r="Q31" s="82"/>
      <c r="R31" s="21"/>
      <c r="S31" s="9"/>
      <c r="T31" s="20"/>
      <c r="U31" s="79"/>
      <c r="V31" s="80"/>
      <c r="W31" s="81"/>
      <c r="X31" s="80"/>
      <c r="Y31" s="80"/>
      <c r="Z31" s="82"/>
      <c r="AA31" s="21"/>
      <c r="AB31" s="36"/>
      <c r="AC31" s="48"/>
      <c r="AD31" s="37"/>
      <c r="AE31" s="37"/>
      <c r="AF31" s="38"/>
    </row>
    <row r="32" spans="2:32" ht="19.95" customHeight="1" x14ac:dyDescent="0.5">
      <c r="B32" s="18">
        <v>15</v>
      </c>
      <c r="C32" s="76"/>
      <c r="D32" s="9"/>
      <c r="E32" s="77"/>
      <c r="F32" s="76"/>
      <c r="G32" s="9"/>
      <c r="H32" s="77"/>
      <c r="I32" s="76"/>
      <c r="J32" s="9"/>
      <c r="K32" s="77"/>
      <c r="L32" s="76"/>
      <c r="M32" s="9"/>
      <c r="N32" s="77"/>
      <c r="O32" s="76"/>
      <c r="P32" s="9"/>
      <c r="Q32" s="78"/>
      <c r="R32" s="21"/>
      <c r="S32" s="9"/>
      <c r="T32" s="18">
        <v>15</v>
      </c>
      <c r="U32" s="76"/>
      <c r="V32" s="9"/>
      <c r="W32" s="77"/>
      <c r="X32" s="9"/>
      <c r="Y32" s="9"/>
      <c r="Z32" s="78"/>
      <c r="AA32" s="21"/>
      <c r="AB32" s="34"/>
      <c r="AC32" s="33"/>
      <c r="AD32" s="8"/>
      <c r="AE32" s="8"/>
      <c r="AF32" s="35"/>
    </row>
    <row r="33" spans="2:32" ht="19.95" customHeight="1" x14ac:dyDescent="0.5">
      <c r="B33" s="20"/>
      <c r="C33" s="79"/>
      <c r="D33" s="80"/>
      <c r="E33" s="81"/>
      <c r="F33" s="79"/>
      <c r="G33" s="80"/>
      <c r="H33" s="81"/>
      <c r="I33" s="79"/>
      <c r="J33" s="80"/>
      <c r="K33" s="81"/>
      <c r="L33" s="79"/>
      <c r="M33" s="80"/>
      <c r="N33" s="81"/>
      <c r="O33" s="79"/>
      <c r="P33" s="80"/>
      <c r="Q33" s="82"/>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38">
    <mergeCell ref="X4:Z6"/>
    <mergeCell ref="B3:B6"/>
    <mergeCell ref="C3:E3"/>
    <mergeCell ref="C4:E6"/>
    <mergeCell ref="AB1:AD1"/>
    <mergeCell ref="U2:W2"/>
    <mergeCell ref="X2:Z2"/>
    <mergeCell ref="U3:W3"/>
    <mergeCell ref="X3:Z3"/>
    <mergeCell ref="AD2:AF2"/>
    <mergeCell ref="U1:W1"/>
    <mergeCell ref="X1:Z1"/>
    <mergeCell ref="C1:E1"/>
    <mergeCell ref="F1:H1"/>
    <mergeCell ref="I1:K1"/>
    <mergeCell ref="L1:N1"/>
    <mergeCell ref="O1:Q1"/>
    <mergeCell ref="C2:E2"/>
    <mergeCell ref="F2:H2"/>
    <mergeCell ref="I2:K2"/>
    <mergeCell ref="L2:N2"/>
    <mergeCell ref="O2:Q2"/>
    <mergeCell ref="AB40:AB43"/>
    <mergeCell ref="AB44:AB45"/>
    <mergeCell ref="T3:T6"/>
    <mergeCell ref="F7:H7"/>
    <mergeCell ref="I7:K7"/>
    <mergeCell ref="L7:N7"/>
    <mergeCell ref="O7:Q7"/>
    <mergeCell ref="F3:H3"/>
    <mergeCell ref="I3:K3"/>
    <mergeCell ref="L3:N3"/>
    <mergeCell ref="O3:Q3"/>
    <mergeCell ref="F4:H6"/>
    <mergeCell ref="I4:K6"/>
    <mergeCell ref="L4:N6"/>
    <mergeCell ref="O4:Q6"/>
    <mergeCell ref="U4:W6"/>
  </mergeCells>
  <phoneticPr fontId="2"/>
  <dataValidations count="2">
    <dataValidation imeMode="on" allowBlank="1" showInputMessage="1" showErrorMessage="1" sqref="AA26:AA27 AA14:AA15 AA30:AA31 AA18:AA19 O3:O4 AA22:AA23 C3:C4 C7:R7 F3:F4 AA10:AA11 U2:U4 X2:X4 AA2:AA3 I3:I4 L3:L4 U7:AA7 C2:Q2 R2:R3 AD2 AC3:AD3 AC41:AD41 AC8:AE39 AC40" xr:uid="{00000000-0002-0000-3500-000000000000}"/>
    <dataValidation imeMode="off" allowBlank="1" showInputMessage="1" showErrorMessage="1" sqref="R22 R14 R18 R26 R30 R10" xr:uid="{00000000-0002-0000-3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B1:AF47"/>
  <sheetViews>
    <sheetView showGridLines="0" showZeros="0" zoomScaleNormal="100" zoomScaleSheetLayoutView="100" workbookViewId="0">
      <selection activeCell="B10" sqref="B10:Q35"/>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46132</v>
      </c>
      <c r="D1" s="199"/>
      <c r="E1" s="199"/>
      <c r="F1" s="199">
        <f>$C$2+1</f>
        <v>46133</v>
      </c>
      <c r="G1" s="199"/>
      <c r="H1" s="199"/>
      <c r="I1" s="199">
        <f>$C$2+2</f>
        <v>46134</v>
      </c>
      <c r="J1" s="199"/>
      <c r="K1" s="199"/>
      <c r="L1" s="199">
        <f>$C$2+3</f>
        <v>46135</v>
      </c>
      <c r="M1" s="199"/>
      <c r="N1" s="199"/>
      <c r="O1" s="199">
        <f>$C$2+4</f>
        <v>46136</v>
      </c>
      <c r="P1" s="199"/>
      <c r="Q1" s="199"/>
      <c r="R1" s="5"/>
      <c r="S1" s="5"/>
      <c r="T1" s="5"/>
      <c r="U1" s="199">
        <f>$C$2+5</f>
        <v>46137</v>
      </c>
      <c r="V1" s="199"/>
      <c r="W1" s="199"/>
      <c r="X1" s="199">
        <f>$C$2+6</f>
        <v>46138</v>
      </c>
      <c r="Y1" s="199"/>
      <c r="Z1" s="199"/>
      <c r="AA1" s="6"/>
      <c r="AB1" s="200">
        <f>'1週'!C2</f>
        <v>46111</v>
      </c>
      <c r="AC1" s="200"/>
      <c r="AD1" s="200"/>
      <c r="AE1" s="131" t="str" cm="1">
        <f t="array" aca="1" ref="AE1" ca="1">MID(CELL("filename", A1), FIND("]", CELL("filename", A1)) + 1, 255)</f>
        <v>4週</v>
      </c>
      <c r="AF1" s="124">
        <f>'3週'!AF1+1</f>
        <v>4</v>
      </c>
    </row>
    <row r="2" spans="2:32" ht="27" customHeight="1" thickTop="1" thickBot="1" x14ac:dyDescent="0.65">
      <c r="B2" s="7"/>
      <c r="C2" s="201">
        <f>'3週'!C2:E2+7</f>
        <v>46132</v>
      </c>
      <c r="D2" s="202"/>
      <c r="E2" s="203"/>
      <c r="F2" s="202">
        <f>C2+1</f>
        <v>46133</v>
      </c>
      <c r="G2" s="202"/>
      <c r="H2" s="202"/>
      <c r="I2" s="201">
        <f>F2+1</f>
        <v>46134</v>
      </c>
      <c r="J2" s="202"/>
      <c r="K2" s="203"/>
      <c r="L2" s="201">
        <f>I2+1</f>
        <v>46135</v>
      </c>
      <c r="M2" s="202"/>
      <c r="N2" s="203"/>
      <c r="O2" s="202">
        <f>L2+1</f>
        <v>46136</v>
      </c>
      <c r="P2" s="202"/>
      <c r="Q2" s="204"/>
      <c r="R2" s="109"/>
      <c r="S2" s="110"/>
      <c r="T2" s="7"/>
      <c r="U2" s="205">
        <f>O2+1</f>
        <v>46137</v>
      </c>
      <c r="V2" s="206"/>
      <c r="W2" s="207"/>
      <c r="X2" s="208">
        <f>U2+1</f>
        <v>46138</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67" priority="1" stopIfTrue="1" operator="equal">
      <formula>"１年"</formula>
    </cfRule>
    <cfRule type="cellIs" dxfId="166" priority="2" stopIfTrue="1" operator="equal">
      <formula>"２年"</formula>
    </cfRule>
    <cfRule type="cellIs" dxfId="165"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400-000000000000}"/>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B1:AF47"/>
  <sheetViews>
    <sheetView showGridLines="0" showZeros="0" zoomScaleNormal="100" zoomScaleSheetLayoutView="100" workbookViewId="0">
      <selection activeCell="I32" sqref="I32"/>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46139</v>
      </c>
      <c r="D1" s="199"/>
      <c r="E1" s="199"/>
      <c r="F1" s="199">
        <f>$C$2+1</f>
        <v>46140</v>
      </c>
      <c r="G1" s="199"/>
      <c r="H1" s="199"/>
      <c r="I1" s="199">
        <f>$C$2+2</f>
        <v>46141</v>
      </c>
      <c r="J1" s="199"/>
      <c r="K1" s="199"/>
      <c r="L1" s="199">
        <f>$C$2+3</f>
        <v>46142</v>
      </c>
      <c r="M1" s="199"/>
      <c r="N1" s="199"/>
      <c r="O1" s="199">
        <f>$C$2+4</f>
        <v>46143</v>
      </c>
      <c r="P1" s="199"/>
      <c r="Q1" s="199"/>
      <c r="R1" s="5"/>
      <c r="S1" s="5"/>
      <c r="T1" s="5"/>
      <c r="U1" s="199">
        <f>$C$2+5</f>
        <v>46144</v>
      </c>
      <c r="V1" s="199"/>
      <c r="W1" s="199"/>
      <c r="X1" s="199">
        <f>$C$2+6</f>
        <v>46145</v>
      </c>
      <c r="Y1" s="199"/>
      <c r="Z1" s="199"/>
      <c r="AA1" s="6"/>
      <c r="AB1" s="200">
        <f>'1週'!C2</f>
        <v>46111</v>
      </c>
      <c r="AC1" s="200"/>
      <c r="AD1" s="200"/>
      <c r="AE1" s="131" t="str" cm="1">
        <f t="array" aca="1" ref="AE1" ca="1">MID(CELL("filename", A1), FIND("]", CELL("filename", A1)) + 1, 255)</f>
        <v>5週</v>
      </c>
      <c r="AF1" s="124">
        <f>'4週'!AF1+1</f>
        <v>5</v>
      </c>
    </row>
    <row r="2" spans="2:32" ht="27" customHeight="1" thickTop="1" thickBot="1" x14ac:dyDescent="0.65">
      <c r="B2" s="7"/>
      <c r="C2" s="248">
        <f>'4週'!C2:E2+7</f>
        <v>46139</v>
      </c>
      <c r="D2" s="249"/>
      <c r="E2" s="250"/>
      <c r="F2" s="249">
        <f>C2+1</f>
        <v>46140</v>
      </c>
      <c r="G2" s="249"/>
      <c r="H2" s="249"/>
      <c r="I2" s="251">
        <f>F2+1</f>
        <v>46141</v>
      </c>
      <c r="J2" s="208"/>
      <c r="K2" s="252"/>
      <c r="L2" s="248">
        <f>I2+1</f>
        <v>46142</v>
      </c>
      <c r="M2" s="249"/>
      <c r="N2" s="250"/>
      <c r="O2" s="249">
        <f>L2+1</f>
        <v>46143</v>
      </c>
      <c r="P2" s="249"/>
      <c r="Q2" s="253"/>
      <c r="R2" s="109"/>
      <c r="S2" s="110"/>
      <c r="T2" s="7"/>
      <c r="U2" s="205">
        <f>O2+1</f>
        <v>46144</v>
      </c>
      <c r="V2" s="206"/>
      <c r="W2" s="207"/>
      <c r="X2" s="208">
        <f>U2+1</f>
        <v>46145</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t="str">
        <f>IFERROR(VLOOKUP($I$2,年計!$A$6:$C$371,2,FALSE),"")</f>
        <v>昭和の日</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t="str">
        <f>IFERROR(VLOOKUP($X$2,年計!$A$6:$C$371,2,FALSE),"")</f>
        <v>憲法記念日</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4"/>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76"/>
      <c r="G8" s="9"/>
      <c r="H8" s="77"/>
      <c r="I8" s="106"/>
      <c r="J8" s="107"/>
      <c r="K8" s="108"/>
      <c r="L8" s="9"/>
      <c r="M8" s="9"/>
      <c r="N8" s="77"/>
      <c r="O8" s="76"/>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79"/>
      <c r="G9" s="80"/>
      <c r="H9" s="81"/>
      <c r="I9" s="79"/>
      <c r="J9" s="80"/>
      <c r="K9" s="81"/>
      <c r="L9" s="80"/>
      <c r="M9" s="80"/>
      <c r="N9" s="81"/>
      <c r="O9" s="79"/>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76"/>
      <c r="J10" s="9"/>
      <c r="K10" s="77"/>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79"/>
      <c r="J11" s="80"/>
      <c r="K11" s="81"/>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76"/>
      <c r="J12" s="9"/>
      <c r="K12" s="77"/>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79"/>
      <c r="J13" s="80"/>
      <c r="K13" s="81"/>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95">
        <v>6</v>
      </c>
      <c r="J14" s="9"/>
      <c r="K14" s="77"/>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79"/>
      <c r="J15" s="80"/>
      <c r="K15" s="81"/>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95">
        <v>7</v>
      </c>
      <c r="J16" s="9"/>
      <c r="K16" s="77"/>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79"/>
      <c r="J17" s="80"/>
      <c r="K17" s="81"/>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95">
        <v>8</v>
      </c>
      <c r="J18" s="9"/>
      <c r="K18" s="77"/>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79"/>
      <c r="J19" s="80"/>
      <c r="K19" s="81"/>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95">
        <v>9</v>
      </c>
      <c r="J20" s="9"/>
      <c r="K20" s="77"/>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79"/>
      <c r="J21" s="80"/>
      <c r="K21" s="81"/>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95">
        <v>10</v>
      </c>
      <c r="J22" s="9"/>
      <c r="K22" s="77"/>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79"/>
      <c r="J23" s="80"/>
      <c r="K23" s="81"/>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95">
        <v>11</v>
      </c>
      <c r="J24" s="9"/>
      <c r="K24" s="77"/>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79"/>
      <c r="J25" s="80"/>
      <c r="K25" s="81"/>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95">
        <v>12</v>
      </c>
      <c r="J26" s="9"/>
      <c r="K26" s="77"/>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79"/>
      <c r="J27" s="80"/>
      <c r="K27" s="81"/>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95">
        <v>13</v>
      </c>
      <c r="J28" s="9"/>
      <c r="K28" s="77"/>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79"/>
      <c r="J29" s="80"/>
      <c r="K29" s="81"/>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95">
        <v>14</v>
      </c>
      <c r="J30" s="9"/>
      <c r="K30" s="77"/>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79"/>
      <c r="J31" s="80"/>
      <c r="K31" s="81"/>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95"/>
      <c r="J32" s="9"/>
      <c r="K32" s="77"/>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95"/>
      <c r="D36" s="9"/>
      <c r="E36" s="77"/>
      <c r="F36" s="76"/>
      <c r="G36" s="9"/>
      <c r="H36" s="77"/>
      <c r="I36" s="76"/>
      <c r="J36" s="9"/>
      <c r="K36" s="77"/>
      <c r="L36" s="76"/>
      <c r="M36" s="9"/>
      <c r="N36" s="77"/>
      <c r="O36" s="95"/>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79"/>
      <c r="G37" s="80"/>
      <c r="H37" s="81"/>
      <c r="I37" s="79"/>
      <c r="J37" s="80"/>
      <c r="K37" s="81"/>
      <c r="L37" s="79"/>
      <c r="M37" s="80"/>
      <c r="N37" s="81"/>
      <c r="O37" s="99"/>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76"/>
      <c r="G38" s="9"/>
      <c r="H38" s="77"/>
      <c r="I38" s="76"/>
      <c r="J38" s="9"/>
      <c r="K38" s="77"/>
      <c r="L38" s="76"/>
      <c r="M38" s="9"/>
      <c r="N38" s="77"/>
      <c r="O38" s="95"/>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79"/>
      <c r="G39" s="80"/>
      <c r="H39" s="81"/>
      <c r="I39" s="79"/>
      <c r="J39" s="80"/>
      <c r="K39" s="81"/>
      <c r="L39" s="79"/>
      <c r="M39" s="80"/>
      <c r="N39" s="81"/>
      <c r="O39" s="79"/>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76"/>
      <c r="G40" s="9"/>
      <c r="H40" s="77"/>
      <c r="I40" s="76"/>
      <c r="J40" s="9"/>
      <c r="K40" s="77"/>
      <c r="L40" s="76"/>
      <c r="M40" s="9"/>
      <c r="N40" s="77"/>
      <c r="O40" s="95"/>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79"/>
      <c r="G41" s="80"/>
      <c r="H41" s="81"/>
      <c r="I41" s="79"/>
      <c r="J41" s="80"/>
      <c r="K41" s="81"/>
      <c r="L41" s="79"/>
      <c r="M41" s="80"/>
      <c r="N41" s="81"/>
      <c r="O41" s="79"/>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76"/>
      <c r="G42" s="9"/>
      <c r="H42" s="77"/>
      <c r="I42" s="76"/>
      <c r="J42" s="9"/>
      <c r="K42" s="77"/>
      <c r="L42" s="76"/>
      <c r="M42" s="9"/>
      <c r="N42" s="77"/>
      <c r="O42" s="95"/>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79"/>
      <c r="G43" s="80"/>
      <c r="H43" s="81"/>
      <c r="I43" s="79"/>
      <c r="J43" s="80"/>
      <c r="K43" s="81"/>
      <c r="L43" s="79"/>
      <c r="M43" s="80"/>
      <c r="N43" s="81"/>
      <c r="O43" s="79"/>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76"/>
      <c r="G44" s="9"/>
      <c r="H44" s="77"/>
      <c r="I44" s="76"/>
      <c r="J44" s="9"/>
      <c r="K44" s="77"/>
      <c r="L44" s="76"/>
      <c r="M44" s="9"/>
      <c r="N44" s="77"/>
      <c r="O44" s="95"/>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0"/>
      <c r="G45" s="91"/>
      <c r="H45" s="92"/>
      <c r="I45" s="90"/>
      <c r="J45" s="91"/>
      <c r="K45" s="92"/>
      <c r="L45" s="90"/>
      <c r="M45" s="91"/>
      <c r="N45" s="92"/>
      <c r="O45" s="90"/>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103"/>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B29:B31"/>
    <mergeCell ref="I7:K7"/>
    <mergeCell ref="B18:B20"/>
    <mergeCell ref="B10:B12"/>
    <mergeCell ref="B13:B15"/>
    <mergeCell ref="B16:B17"/>
    <mergeCell ref="B26:B28"/>
    <mergeCell ref="B21:B23"/>
    <mergeCell ref="B24:B25"/>
    <mergeCell ref="AD2:AF2"/>
    <mergeCell ref="C1:E1"/>
    <mergeCell ref="F1:H1"/>
    <mergeCell ref="I1:K1"/>
    <mergeCell ref="L1:N1"/>
    <mergeCell ref="U1:W1"/>
    <mergeCell ref="X1:Z1"/>
    <mergeCell ref="C2:E2"/>
    <mergeCell ref="F2:H2"/>
    <mergeCell ref="I2:K2"/>
    <mergeCell ref="L2:N2"/>
    <mergeCell ref="O2:Q2"/>
    <mergeCell ref="U2:W2"/>
    <mergeCell ref="AB1:AD1"/>
    <mergeCell ref="X2:Z2"/>
    <mergeCell ref="B3:B6"/>
    <mergeCell ref="O1:Q1"/>
    <mergeCell ref="L7:N7"/>
    <mergeCell ref="O7:Q7"/>
    <mergeCell ref="I3:K3"/>
    <mergeCell ref="I4:K6"/>
    <mergeCell ref="C7:E7"/>
    <mergeCell ref="F7:H7"/>
    <mergeCell ref="C3:E3"/>
    <mergeCell ref="F3:H3"/>
    <mergeCell ref="C4:E6"/>
    <mergeCell ref="F4:H6"/>
    <mergeCell ref="L3:N3"/>
    <mergeCell ref="O3:Q3"/>
    <mergeCell ref="L4:N6"/>
    <mergeCell ref="AB40:AB43"/>
    <mergeCell ref="AB44:AB45"/>
    <mergeCell ref="O4:Q6"/>
    <mergeCell ref="T3:T6"/>
    <mergeCell ref="U3:W3"/>
    <mergeCell ref="X3:Z3"/>
    <mergeCell ref="U4:W6"/>
    <mergeCell ref="X4:Z6"/>
  </mergeCells>
  <phoneticPr fontId="2"/>
  <conditionalFormatting sqref="D14 G14 D18 G18 D22 G22 D26 G26 D30 G30">
    <cfRule type="cellIs" dxfId="164" priority="4" stopIfTrue="1" operator="equal">
      <formula>"１年"</formula>
    </cfRule>
    <cfRule type="cellIs" dxfId="163" priority="5" stopIfTrue="1" operator="equal">
      <formula>"２年"</formula>
    </cfRule>
    <cfRule type="cellIs" dxfId="162" priority="6" stopIfTrue="1" operator="equal">
      <formula>"３年"</formula>
    </cfRule>
  </conditionalFormatting>
  <conditionalFormatting sqref="P14 P18 P22 P26 P30">
    <cfRule type="cellIs" dxfId="161" priority="1" stopIfTrue="1" operator="equal">
      <formula>"１年"</formula>
    </cfRule>
    <cfRule type="cellIs" dxfId="160" priority="2" stopIfTrue="1" operator="equal">
      <formula>"２年"</formula>
    </cfRule>
    <cfRule type="cellIs" dxfId="159" priority="3" stopIfTrue="1" operator="equal">
      <formula>"３年"</formula>
    </cfRule>
  </conditionalFormatting>
  <dataValidations count="2">
    <dataValidation imeMode="on" allowBlank="1" showInputMessage="1" showErrorMessage="1" sqref="AA26:AA27 AA14:AA15 AA30:AA31 AA18:AA19 F21:F22 AA22:AA23 R2:R3 U2:U4 O3:O4 C3:C4 X2:X4 L3:L4 F3:F4 AA2:AA3 I3:I4 F18:F19 F13:F14 C13:C14 F10:F11 C10:C11 F29:F30 C29:C30 C2:Q2 F26:F27 C26:C27 F32 C32 AD2 F24 C24 AC3:AD3 AC41:AD41 U7:AA7 C7:R7 AC8:AE39 AC40 AA10:AA11 C21:C22 C18:C19 L21:L22 L18:L19 L13:L14 L10:L11 L29:L30 L26:L27 L32 L24 O21:O22 O18:O19 O13:O14 O10:O11 O29:O30 O26:O27 O32 O24" xr:uid="{00000000-0002-0000-0500-000000000000}"/>
    <dataValidation imeMode="off" allowBlank="1" showInputMessage="1" showErrorMessage="1" sqref="R30 R22 R14 Q26:R26 Q18:R18 H32 E24 H24 E21 E18 H21 H18 E13 E10 H13 E29 E26 H10 H29 E32 H26 Q10:R10 N24 N21 N18 N13 N10 N29 N26 N32 Q21 Q13 Q29 Q32 Q24" xr:uid="{00000000-0002-0000-0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B1:AF47"/>
  <sheetViews>
    <sheetView showGridLines="0" showZeros="0" view="pageBreakPreview" zoomScaleNormal="40" zoomScaleSheetLayoutView="100" workbookViewId="0">
      <selection activeCell="L41" sqref="L41"/>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46146</v>
      </c>
      <c r="D1" s="199"/>
      <c r="E1" s="199"/>
      <c r="F1" s="199">
        <f>$C$2+1</f>
        <v>46147</v>
      </c>
      <c r="G1" s="199"/>
      <c r="H1" s="199"/>
      <c r="I1" s="199">
        <f>$C$2+2</f>
        <v>46148</v>
      </c>
      <c r="J1" s="199"/>
      <c r="K1" s="199"/>
      <c r="L1" s="199">
        <f>$C$2+3</f>
        <v>46149</v>
      </c>
      <c r="M1" s="199"/>
      <c r="N1" s="199"/>
      <c r="O1" s="199">
        <f>$C$2+4</f>
        <v>46150</v>
      </c>
      <c r="P1" s="199"/>
      <c r="Q1" s="199"/>
      <c r="R1" s="5"/>
      <c r="S1" s="5"/>
      <c r="T1" s="5"/>
      <c r="U1" s="199">
        <f>$C$2+5</f>
        <v>46151</v>
      </c>
      <c r="V1" s="199"/>
      <c r="W1" s="199"/>
      <c r="X1" s="199">
        <f>$C$2+6</f>
        <v>46152</v>
      </c>
      <c r="Y1" s="199"/>
      <c r="Z1" s="199"/>
      <c r="AA1" s="6"/>
      <c r="AB1" s="200">
        <f>'1週'!C2</f>
        <v>46111</v>
      </c>
      <c r="AC1" s="200"/>
      <c r="AD1" s="200"/>
      <c r="AE1" s="131" t="str" cm="1">
        <f t="array" aca="1" ref="AE1" ca="1">MID(CELL("filename", A1), FIND("]", CELL("filename", A1)) + 1, 255)</f>
        <v>6週</v>
      </c>
      <c r="AF1" s="124">
        <f>'5週'!AF1+1</f>
        <v>6</v>
      </c>
    </row>
    <row r="2" spans="2:32" ht="27" customHeight="1" thickTop="1" thickBot="1" x14ac:dyDescent="0.65">
      <c r="B2" s="7"/>
      <c r="C2" s="251">
        <f>'5週'!C2:E2+7</f>
        <v>46146</v>
      </c>
      <c r="D2" s="208"/>
      <c r="E2" s="252"/>
      <c r="F2" s="208">
        <f>C2+1</f>
        <v>46147</v>
      </c>
      <c r="G2" s="208"/>
      <c r="H2" s="208"/>
      <c r="I2" s="251">
        <f>F2+1</f>
        <v>46148</v>
      </c>
      <c r="J2" s="208"/>
      <c r="K2" s="252"/>
      <c r="L2" s="248">
        <f>I2+1</f>
        <v>46149</v>
      </c>
      <c r="M2" s="249"/>
      <c r="N2" s="250"/>
      <c r="O2" s="249">
        <f>L2+1</f>
        <v>46150</v>
      </c>
      <c r="P2" s="249"/>
      <c r="Q2" s="253"/>
      <c r="R2" s="109"/>
      <c r="S2" s="110"/>
      <c r="T2" s="7"/>
      <c r="U2" s="205">
        <f>O2+1</f>
        <v>46151</v>
      </c>
      <c r="V2" s="206"/>
      <c r="W2" s="207"/>
      <c r="X2" s="208">
        <f>U2+1</f>
        <v>46152</v>
      </c>
      <c r="Y2" s="208"/>
      <c r="Z2" s="209"/>
      <c r="AA2" s="8"/>
      <c r="AB2" s="31" t="s">
        <v>4</v>
      </c>
      <c r="AC2" s="32" t="s">
        <v>0</v>
      </c>
      <c r="AD2" s="210" t="s">
        <v>1</v>
      </c>
      <c r="AE2" s="211"/>
      <c r="AF2" s="212"/>
    </row>
    <row r="3" spans="2:32" ht="19.95" customHeight="1" thickTop="1" x14ac:dyDescent="0.5">
      <c r="B3" s="229"/>
      <c r="C3" s="232" t="str">
        <f>IFERROR(VLOOKUP($C$2,年計!$A$6:$C$371,2,FALSE),"")</f>
        <v>みどりの日</v>
      </c>
      <c r="D3" s="233"/>
      <c r="E3" s="234"/>
      <c r="F3" s="232" t="str">
        <f>IFERROR(VLOOKUP($F$2,年計!$A$6:$C$371,2,FALSE),"")</f>
        <v>こどもの日</v>
      </c>
      <c r="G3" s="233"/>
      <c r="H3" s="234"/>
      <c r="I3" s="232" t="str">
        <f>IFERROR(VLOOKUP($I$2,年計!$A$6:$C$371,2,FALSE),"")</f>
        <v>振替休日</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73"/>
      <c r="G7" s="73"/>
      <c r="H7" s="74"/>
      <c r="I7" s="72"/>
      <c r="J7" s="73"/>
      <c r="K7" s="74"/>
      <c r="L7" s="72"/>
      <c r="M7" s="73"/>
      <c r="N7" s="74"/>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77"/>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1"/>
      <c r="I9" s="80"/>
      <c r="J9" s="80"/>
      <c r="K9" s="81"/>
      <c r="L9" s="80"/>
      <c r="M9" s="80"/>
      <c r="N9" s="81"/>
      <c r="O9" s="79"/>
      <c r="P9" s="80"/>
      <c r="Q9" s="82"/>
      <c r="R9" s="9"/>
      <c r="S9" s="9"/>
      <c r="T9" s="20"/>
      <c r="U9" s="79"/>
      <c r="V9" s="80"/>
      <c r="W9" s="81"/>
      <c r="X9" s="80"/>
      <c r="Y9" s="80"/>
      <c r="Z9" s="82"/>
      <c r="AA9" s="9"/>
      <c r="AB9" s="39"/>
      <c r="AC9" s="40"/>
      <c r="AD9" s="41"/>
      <c r="AE9" s="41"/>
      <c r="AF9" s="42"/>
    </row>
    <row r="10" spans="2:32" ht="19.95" customHeight="1" x14ac:dyDescent="0.5">
      <c r="B10" s="243">
        <v>1</v>
      </c>
      <c r="C10" s="76"/>
      <c r="D10" s="9"/>
      <c r="E10" s="77"/>
      <c r="F10" s="76"/>
      <c r="G10" s="9"/>
      <c r="H10" s="77"/>
      <c r="I10" s="76"/>
      <c r="J10" s="9"/>
      <c r="K10" s="77"/>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79"/>
      <c r="D11" s="80"/>
      <c r="E11" s="81"/>
      <c r="F11" s="79"/>
      <c r="G11" s="80"/>
      <c r="H11" s="81"/>
      <c r="I11" s="79"/>
      <c r="J11" s="80"/>
      <c r="K11" s="81"/>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76"/>
      <c r="D12" s="9"/>
      <c r="E12" s="77"/>
      <c r="F12" s="76"/>
      <c r="G12" s="9"/>
      <c r="H12" s="77"/>
      <c r="I12" s="76"/>
      <c r="J12" s="9"/>
      <c r="K12" s="77"/>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79"/>
      <c r="D13" s="80"/>
      <c r="E13" s="81"/>
      <c r="F13" s="79"/>
      <c r="G13" s="80"/>
      <c r="H13" s="81"/>
      <c r="I13" s="79"/>
      <c r="J13" s="80"/>
      <c r="K13" s="81"/>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95">
        <v>6</v>
      </c>
      <c r="D14" s="9"/>
      <c r="E14" s="77"/>
      <c r="F14" s="95"/>
      <c r="G14" s="9"/>
      <c r="H14" s="77"/>
      <c r="I14" s="95"/>
      <c r="J14" s="9"/>
      <c r="K14" s="77"/>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79"/>
      <c r="D15" s="80"/>
      <c r="E15" s="81"/>
      <c r="F15" s="79"/>
      <c r="G15" s="80"/>
      <c r="H15" s="81"/>
      <c r="I15" s="79"/>
      <c r="J15" s="80"/>
      <c r="K15" s="81"/>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95">
        <v>7</v>
      </c>
      <c r="D16" s="9"/>
      <c r="E16" s="77"/>
      <c r="F16" s="95"/>
      <c r="G16" s="9"/>
      <c r="H16" s="77"/>
      <c r="I16" s="95"/>
      <c r="J16" s="9"/>
      <c r="K16" s="77"/>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79"/>
      <c r="D17" s="80"/>
      <c r="E17" s="81"/>
      <c r="F17" s="79"/>
      <c r="G17" s="80"/>
      <c r="H17" s="81"/>
      <c r="I17" s="79"/>
      <c r="J17" s="80"/>
      <c r="K17" s="81"/>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95">
        <v>8</v>
      </c>
      <c r="D18" s="9"/>
      <c r="E18" s="77"/>
      <c r="F18" s="95"/>
      <c r="G18" s="9"/>
      <c r="H18" s="77"/>
      <c r="I18" s="95"/>
      <c r="J18" s="9"/>
      <c r="K18" s="77"/>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79"/>
      <c r="D19" s="80"/>
      <c r="E19" s="81"/>
      <c r="F19" s="79"/>
      <c r="G19" s="80"/>
      <c r="H19" s="81"/>
      <c r="I19" s="79"/>
      <c r="J19" s="80"/>
      <c r="K19" s="81"/>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95">
        <v>9</v>
      </c>
      <c r="D20" s="9"/>
      <c r="E20" s="77"/>
      <c r="F20" s="95"/>
      <c r="G20" s="9"/>
      <c r="H20" s="77"/>
      <c r="I20" s="95"/>
      <c r="J20" s="9"/>
      <c r="K20" s="77"/>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79"/>
      <c r="D21" s="80"/>
      <c r="E21" s="81"/>
      <c r="F21" s="79"/>
      <c r="G21" s="80"/>
      <c r="H21" s="81"/>
      <c r="I21" s="79"/>
      <c r="J21" s="80"/>
      <c r="K21" s="81"/>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95">
        <v>10</v>
      </c>
      <c r="D22" s="9"/>
      <c r="E22" s="77"/>
      <c r="F22" s="95"/>
      <c r="G22" s="9"/>
      <c r="H22" s="77"/>
      <c r="I22" s="95"/>
      <c r="J22" s="9"/>
      <c r="K22" s="77"/>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79"/>
      <c r="D23" s="80"/>
      <c r="E23" s="81"/>
      <c r="F23" s="79"/>
      <c r="G23" s="80"/>
      <c r="H23" s="81"/>
      <c r="I23" s="79"/>
      <c r="J23" s="80"/>
      <c r="K23" s="81"/>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95">
        <v>11</v>
      </c>
      <c r="D24" s="9"/>
      <c r="E24" s="77"/>
      <c r="F24" s="95"/>
      <c r="G24" s="9"/>
      <c r="H24" s="77"/>
      <c r="I24" s="95"/>
      <c r="J24" s="9"/>
      <c r="K24" s="77"/>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79"/>
      <c r="D25" s="80"/>
      <c r="E25" s="81"/>
      <c r="F25" s="79"/>
      <c r="G25" s="80"/>
      <c r="H25" s="81"/>
      <c r="I25" s="79"/>
      <c r="J25" s="80"/>
      <c r="K25" s="81"/>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95">
        <v>12</v>
      </c>
      <c r="D26" s="9"/>
      <c r="E26" s="77"/>
      <c r="F26" s="95"/>
      <c r="G26" s="9"/>
      <c r="H26" s="77"/>
      <c r="I26" s="95"/>
      <c r="J26" s="9"/>
      <c r="K26" s="77"/>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79"/>
      <c r="D27" s="80"/>
      <c r="E27" s="81"/>
      <c r="F27" s="79"/>
      <c r="G27" s="80"/>
      <c r="H27" s="81"/>
      <c r="I27" s="79"/>
      <c r="J27" s="80"/>
      <c r="K27" s="81"/>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95">
        <v>13</v>
      </c>
      <c r="D28" s="9"/>
      <c r="E28" s="77"/>
      <c r="F28" s="95"/>
      <c r="G28" s="9"/>
      <c r="H28" s="77"/>
      <c r="I28" s="95"/>
      <c r="J28" s="9"/>
      <c r="K28" s="77"/>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79"/>
      <c r="D29" s="80"/>
      <c r="E29" s="81"/>
      <c r="F29" s="79"/>
      <c r="G29" s="80"/>
      <c r="H29" s="81"/>
      <c r="I29" s="79"/>
      <c r="J29" s="80"/>
      <c r="K29" s="81"/>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95">
        <v>14</v>
      </c>
      <c r="D30" s="9"/>
      <c r="E30" s="77"/>
      <c r="F30" s="95"/>
      <c r="G30" s="9"/>
      <c r="H30" s="77"/>
      <c r="I30" s="95"/>
      <c r="J30" s="9"/>
      <c r="K30" s="77"/>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79"/>
      <c r="D31" s="80"/>
      <c r="E31" s="81"/>
      <c r="F31" s="79"/>
      <c r="G31" s="80"/>
      <c r="H31" s="81"/>
      <c r="I31" s="79"/>
      <c r="J31" s="80"/>
      <c r="K31" s="81"/>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95"/>
      <c r="D32" s="9"/>
      <c r="E32" s="77"/>
      <c r="F32" s="95"/>
      <c r="G32" s="9"/>
      <c r="H32" s="77"/>
      <c r="I32" s="95"/>
      <c r="J32" s="9"/>
      <c r="K32" s="77"/>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79"/>
      <c r="D33" s="80"/>
      <c r="E33" s="81"/>
      <c r="F33" s="79"/>
      <c r="G33" s="80"/>
      <c r="H33" s="81"/>
      <c r="I33" s="79"/>
      <c r="J33" s="80"/>
      <c r="K33" s="81"/>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95"/>
      <c r="D34" s="9"/>
      <c r="E34" s="77"/>
      <c r="F34" s="103"/>
      <c r="G34" s="9"/>
      <c r="H34" s="77"/>
      <c r="I34" s="103"/>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99"/>
      <c r="D35" s="80"/>
      <c r="E35" s="81"/>
      <c r="F35" s="104"/>
      <c r="G35" s="80"/>
      <c r="H35" s="81"/>
      <c r="I35" s="104"/>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95"/>
      <c r="D36" s="9"/>
      <c r="E36" s="77"/>
      <c r="F36" s="103"/>
      <c r="G36" s="9"/>
      <c r="H36" s="77"/>
      <c r="I36" s="103"/>
      <c r="J36" s="9"/>
      <c r="K36" s="77"/>
      <c r="L36" s="103"/>
      <c r="M36" s="9"/>
      <c r="N36" s="77"/>
      <c r="O36" s="112"/>
      <c r="P36" s="97"/>
      <c r="Q36" s="98"/>
      <c r="R36" s="9"/>
      <c r="S36" s="9"/>
      <c r="T36" s="18">
        <v>17</v>
      </c>
      <c r="U36" s="76"/>
      <c r="V36" s="9"/>
      <c r="W36" s="77"/>
      <c r="X36" s="9"/>
      <c r="Y36" s="9"/>
      <c r="Z36" s="78"/>
      <c r="AA36" s="9"/>
      <c r="AB36" s="39"/>
      <c r="AC36" s="40"/>
      <c r="AD36" s="41"/>
      <c r="AE36" s="41"/>
      <c r="AF36" s="42"/>
    </row>
    <row r="37" spans="2:32" ht="19.95" customHeight="1" x14ac:dyDescent="0.5">
      <c r="B37" s="49"/>
      <c r="C37" s="79"/>
      <c r="D37" s="80"/>
      <c r="E37" s="81"/>
      <c r="F37" s="104"/>
      <c r="G37" s="80"/>
      <c r="H37" s="81"/>
      <c r="I37" s="99"/>
      <c r="J37" s="80"/>
      <c r="K37" s="81"/>
      <c r="L37" s="9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103"/>
      <c r="G38" s="9"/>
      <c r="H38" s="77"/>
      <c r="I38" s="95"/>
      <c r="J38" s="9"/>
      <c r="K38" s="77"/>
      <c r="L38" s="95"/>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49"/>
      <c r="C39" s="79"/>
      <c r="D39" s="80"/>
      <c r="E39" s="81"/>
      <c r="F39" s="104"/>
      <c r="G39" s="80"/>
      <c r="H39" s="81"/>
      <c r="I39" s="99"/>
      <c r="J39" s="80"/>
      <c r="K39" s="81"/>
      <c r="L39" s="9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103"/>
      <c r="G40" s="9"/>
      <c r="H40" s="77"/>
      <c r="I40" s="95"/>
      <c r="J40" s="9"/>
      <c r="K40" s="77"/>
      <c r="L40" s="95"/>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49"/>
      <c r="C41" s="79"/>
      <c r="D41" s="80"/>
      <c r="E41" s="81"/>
      <c r="F41" s="104"/>
      <c r="G41" s="80"/>
      <c r="H41" s="81"/>
      <c r="I41" s="99"/>
      <c r="J41" s="80"/>
      <c r="K41" s="81"/>
      <c r="L41" s="9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5"/>
      <c r="G42" s="9"/>
      <c r="H42" s="77"/>
      <c r="I42" s="95"/>
      <c r="J42" s="9"/>
      <c r="K42" s="77"/>
      <c r="L42" s="95"/>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99"/>
      <c r="G43" s="80"/>
      <c r="H43" s="81"/>
      <c r="I43" s="99"/>
      <c r="J43" s="80"/>
      <c r="K43" s="81"/>
      <c r="L43" s="9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5"/>
      <c r="G44" s="9"/>
      <c r="H44" s="77"/>
      <c r="I44" s="95"/>
      <c r="J44" s="9"/>
      <c r="K44" s="77"/>
      <c r="L44" s="95"/>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105"/>
      <c r="G45" s="91"/>
      <c r="H45" s="92"/>
      <c r="I45" s="105"/>
      <c r="J45" s="91"/>
      <c r="K45" s="92"/>
      <c r="L45" s="105"/>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103"/>
      <c r="G46" s="9"/>
      <c r="H46" s="9"/>
      <c r="I46" s="103"/>
      <c r="J46" s="9"/>
      <c r="K46" s="9"/>
      <c r="L46" s="103"/>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103"/>
      <c r="G47" s="9"/>
      <c r="H47" s="9"/>
      <c r="I47" s="103"/>
      <c r="J47" s="9"/>
      <c r="K47" s="9"/>
      <c r="L47" s="103"/>
      <c r="M47" s="9"/>
      <c r="N47" s="9"/>
      <c r="O47" s="9"/>
      <c r="P47" s="9"/>
      <c r="Q47" s="9"/>
      <c r="R47" s="9"/>
      <c r="S47" s="9"/>
      <c r="T47" s="165"/>
      <c r="U47" s="9"/>
      <c r="V47" s="9"/>
      <c r="W47" s="9"/>
      <c r="X47" s="9"/>
      <c r="Y47" s="9"/>
      <c r="Z47" s="9"/>
      <c r="AA47" s="9"/>
      <c r="AB47" s="13"/>
      <c r="AC47" s="13"/>
      <c r="AD47" s="13"/>
      <c r="AE47" s="13"/>
      <c r="AF47" s="13"/>
    </row>
  </sheetData>
  <mergeCells count="44">
    <mergeCell ref="C3:E3"/>
    <mergeCell ref="F3:H3"/>
    <mergeCell ref="I3:K3"/>
    <mergeCell ref="B13:B15"/>
    <mergeCell ref="B16:B17"/>
    <mergeCell ref="B18:B20"/>
    <mergeCell ref="X1:Z1"/>
    <mergeCell ref="C2:E2"/>
    <mergeCell ref="F2:H2"/>
    <mergeCell ref="I2:K2"/>
    <mergeCell ref="L2:N2"/>
    <mergeCell ref="O2:Q2"/>
    <mergeCell ref="U2:W2"/>
    <mergeCell ref="X2:Z2"/>
    <mergeCell ref="O1:Q1"/>
    <mergeCell ref="C1:E1"/>
    <mergeCell ref="F1:H1"/>
    <mergeCell ref="I1:K1"/>
    <mergeCell ref="B3:B6"/>
    <mergeCell ref="C7:E7"/>
    <mergeCell ref="B10:B12"/>
    <mergeCell ref="O7:Q7"/>
    <mergeCell ref="L1:N1"/>
    <mergeCell ref="U1:W1"/>
    <mergeCell ref="AD2:AF2"/>
    <mergeCell ref="T3:T6"/>
    <mergeCell ref="U3:W3"/>
    <mergeCell ref="X3:Z3"/>
    <mergeCell ref="U4:W6"/>
    <mergeCell ref="X4:Z6"/>
    <mergeCell ref="L3:N3"/>
    <mergeCell ref="O3:Q3"/>
    <mergeCell ref="AB1:AD1"/>
    <mergeCell ref="C4:E6"/>
    <mergeCell ref="F4:H6"/>
    <mergeCell ref="I4:K6"/>
    <mergeCell ref="L4:N6"/>
    <mergeCell ref="O4:Q6"/>
    <mergeCell ref="B21:B23"/>
    <mergeCell ref="B24:B25"/>
    <mergeCell ref="B29:B31"/>
    <mergeCell ref="AB40:AB43"/>
    <mergeCell ref="AB44:AB45"/>
    <mergeCell ref="B26:B28"/>
  </mergeCells>
  <phoneticPr fontId="2"/>
  <conditionalFormatting sqref="P14 P18 P22 P26 P30">
    <cfRule type="cellIs" dxfId="158" priority="1" stopIfTrue="1" operator="equal">
      <formula>"１年"</formula>
    </cfRule>
    <cfRule type="cellIs" dxfId="157" priority="2" stopIfTrue="1" operator="equal">
      <formula>"２年"</formula>
    </cfRule>
    <cfRule type="cellIs" dxfId="156" priority="3" stopIfTrue="1" operator="equal">
      <formula>"３年"</formula>
    </cfRule>
  </conditionalFormatting>
  <dataValidations count="2">
    <dataValidation imeMode="off" allowBlank="1" showInputMessage="1" showErrorMessage="1" sqref="R14 Q26:R26 R30 Q18:R18 R22 Q10:R10 N24 N21 N18 N13 N10 N29 N26 N32 Q21 Q13 Q29 Q32 Q24" xr:uid="{00000000-0002-0000-0600-000000000000}"/>
    <dataValidation imeMode="on" allowBlank="1" showInputMessage="1" showErrorMessage="1" sqref="AA26:AA27 AA14:AA15 AA30:AA31 AA18:AA19 I3:I4 AA22:AA23 L3:L4 AA10:AA11 R2:R3 AC8:AE39 AD2 C7:R7 C2:Q2 X2:X4 AC40 O3:O4 AC3:AD3 C3:C4 U2:U4 F3:F4 U7:AA7 AC41:AD41 AA2:AA3 L21:L22 L18:L19 L13:L14 L10:L11 L29:L30 L26:L27 L32 L24 O21:O22 O18:O19 O13:O14 O10:O11 O29:O30 O26:O27 O32 O24" xr:uid="{00000000-0002-0000-0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B1:AF47"/>
  <sheetViews>
    <sheetView showGridLines="0" showZeros="0" view="pageBreakPreview" topLeftCell="A4" zoomScale="115" zoomScaleNormal="40" zoomScaleSheetLayoutView="115" workbookViewId="0">
      <selection activeCell="W16" sqref="W16"/>
    </sheetView>
  </sheetViews>
  <sheetFormatPr defaultColWidth="8.77734375" defaultRowHeight="13.2" x14ac:dyDescent="0.2"/>
  <cols>
    <col min="1" max="1" width="1.6640625" customWidth="1"/>
    <col min="2" max="2" width="3.44140625" style="1" customWidth="1"/>
    <col min="3" max="11" width="6.21875" style="2" customWidth="1"/>
    <col min="12" max="13" width="6.21875" customWidth="1"/>
    <col min="14" max="14" width="6.21875" style="3" customWidth="1"/>
    <col min="15" max="16" width="6.21875" customWidth="1"/>
    <col min="17" max="17" width="6.21875" style="3" customWidth="1"/>
    <col min="18" max="18" width="5.6640625" style="3" customWidth="1"/>
    <col min="19" max="19" width="5.33203125" customWidth="1"/>
    <col min="20" max="20" width="3.44140625" customWidth="1"/>
    <col min="21" max="26" width="6.21875" customWidth="1"/>
    <col min="27" max="27" width="3.6640625" customWidth="1"/>
    <col min="28" max="28" width="4.77734375" customWidth="1"/>
    <col min="29" max="30" width="4.6640625" customWidth="1"/>
    <col min="31" max="32" width="19.6640625" customWidth="1"/>
    <col min="34" max="34" width="9.44140625" bestFit="1" customWidth="1"/>
  </cols>
  <sheetData>
    <row r="1" spans="2:32" ht="20.100000000000001" customHeight="1" thickBot="1" x14ac:dyDescent="0.6">
      <c r="B1" s="4"/>
      <c r="C1" s="199">
        <f>$C$2</f>
        <v>46153</v>
      </c>
      <c r="D1" s="199"/>
      <c r="E1" s="199"/>
      <c r="F1" s="199">
        <f>$C$2+1</f>
        <v>46154</v>
      </c>
      <c r="G1" s="199"/>
      <c r="H1" s="199"/>
      <c r="I1" s="199">
        <f>$C$2+2</f>
        <v>46155</v>
      </c>
      <c r="J1" s="199"/>
      <c r="K1" s="199"/>
      <c r="L1" s="199">
        <f>$C$2+3</f>
        <v>46156</v>
      </c>
      <c r="M1" s="199"/>
      <c r="N1" s="199"/>
      <c r="O1" s="199">
        <f>$C$2+4</f>
        <v>46157</v>
      </c>
      <c r="P1" s="199"/>
      <c r="Q1" s="199"/>
      <c r="R1" s="5"/>
      <c r="S1" s="5"/>
      <c r="T1" s="5"/>
      <c r="U1" s="199">
        <f>$C$2+5</f>
        <v>46158</v>
      </c>
      <c r="V1" s="199"/>
      <c r="W1" s="199"/>
      <c r="X1" s="199">
        <f>$C$2+6</f>
        <v>46159</v>
      </c>
      <c r="Y1" s="199"/>
      <c r="Z1" s="199"/>
      <c r="AA1" s="6"/>
      <c r="AB1" s="200">
        <f>'1週'!C2</f>
        <v>46111</v>
      </c>
      <c r="AC1" s="200"/>
      <c r="AD1" s="200"/>
      <c r="AE1" s="131" t="str" cm="1">
        <f t="array" aca="1" ref="AE1" ca="1">MID(CELL("filename", A1), FIND("]", CELL("filename", A1)) + 1, 255)</f>
        <v>7週</v>
      </c>
      <c r="AF1" s="124">
        <f>'6週'!AF1+1</f>
        <v>7</v>
      </c>
    </row>
    <row r="2" spans="2:32" ht="27" customHeight="1" thickTop="1" thickBot="1" x14ac:dyDescent="0.65">
      <c r="B2" s="7"/>
      <c r="C2" s="201">
        <f>'6週'!C2:E2+7</f>
        <v>46153</v>
      </c>
      <c r="D2" s="202"/>
      <c r="E2" s="203"/>
      <c r="F2" s="202">
        <f>C2+1</f>
        <v>46154</v>
      </c>
      <c r="G2" s="202"/>
      <c r="H2" s="202"/>
      <c r="I2" s="201">
        <f>F2+1</f>
        <v>46155</v>
      </c>
      <c r="J2" s="202"/>
      <c r="K2" s="203"/>
      <c r="L2" s="201">
        <f>I2+1</f>
        <v>46156</v>
      </c>
      <c r="M2" s="202"/>
      <c r="N2" s="203"/>
      <c r="O2" s="202">
        <f>L2+1</f>
        <v>46157</v>
      </c>
      <c r="P2" s="202"/>
      <c r="Q2" s="204"/>
      <c r="R2" s="109"/>
      <c r="S2" s="110"/>
      <c r="T2" s="7"/>
      <c r="U2" s="205">
        <f>O2+1</f>
        <v>46158</v>
      </c>
      <c r="V2" s="206"/>
      <c r="W2" s="207"/>
      <c r="X2" s="208">
        <f>U2+1</f>
        <v>46159</v>
      </c>
      <c r="Y2" s="208"/>
      <c r="Z2" s="209"/>
      <c r="AA2" s="8"/>
      <c r="AB2" s="31" t="s">
        <v>4</v>
      </c>
      <c r="AC2" s="32" t="s">
        <v>0</v>
      </c>
      <c r="AD2" s="210" t="s">
        <v>1</v>
      </c>
      <c r="AE2" s="211"/>
      <c r="AF2" s="212"/>
    </row>
    <row r="3" spans="2:32" ht="19.95" customHeight="1" thickTop="1" x14ac:dyDescent="0.5">
      <c r="B3" s="229"/>
      <c r="C3" s="232">
        <f>IFERROR(VLOOKUP($C$2,年計!$A$6:$C$371,2,FALSE),"")</f>
        <v>0</v>
      </c>
      <c r="D3" s="233"/>
      <c r="E3" s="234"/>
      <c r="F3" s="232">
        <f>IFERROR(VLOOKUP($F$2,年計!$A$6:$C$371,2,FALSE),"")</f>
        <v>0</v>
      </c>
      <c r="G3" s="233"/>
      <c r="H3" s="234"/>
      <c r="I3" s="232">
        <f>IFERROR(VLOOKUP($I$2,年計!$A$6:$C$371,2,FALSE),"")</f>
        <v>0</v>
      </c>
      <c r="J3" s="233"/>
      <c r="K3" s="234"/>
      <c r="L3" s="232">
        <f>IFERROR(VLOOKUP($L$2,年計!$A$6:$C$371,2,FALSE),"")</f>
        <v>0</v>
      </c>
      <c r="M3" s="233"/>
      <c r="N3" s="234"/>
      <c r="O3" s="232">
        <f>IFERROR(VLOOKUP($O$2,年計!$A$6:$C$371,2,FALSE),"")</f>
        <v>0</v>
      </c>
      <c r="P3" s="233"/>
      <c r="Q3" s="235"/>
      <c r="R3" s="28"/>
      <c r="S3" s="9"/>
      <c r="T3" s="229"/>
      <c r="U3" s="232">
        <f>IFERROR(VLOOKUP($U$2,年計!$A$6:$C$371,2,FALSE),"")</f>
        <v>0</v>
      </c>
      <c r="V3" s="233"/>
      <c r="W3" s="234"/>
      <c r="X3" s="232">
        <f>IFERROR(VLOOKUP($X$2,年計!$A$6:$C$371,2,FALSE),"")</f>
        <v>0</v>
      </c>
      <c r="Y3" s="233"/>
      <c r="Z3" s="235"/>
      <c r="AA3" s="10"/>
      <c r="AB3" s="162"/>
      <c r="AC3" s="121"/>
      <c r="AD3" s="11"/>
      <c r="AE3" s="11"/>
      <c r="AF3" s="12"/>
    </row>
    <row r="4" spans="2:32" ht="19.95" customHeight="1" x14ac:dyDescent="0.5">
      <c r="B4" s="230"/>
      <c r="C4" s="217">
        <f>IFERROR(VLOOKUP($C$2,年計!$A$6:$C$371,3,FALSE),"")</f>
        <v>0</v>
      </c>
      <c r="D4" s="218"/>
      <c r="E4" s="236"/>
      <c r="F4" s="217">
        <f>IFERROR(VLOOKUP($F$2,年計!$A$6:$C$371,3,FALSE),"")</f>
        <v>0</v>
      </c>
      <c r="G4" s="218"/>
      <c r="H4" s="236"/>
      <c r="I4" s="217">
        <f>IFERROR(VLOOKUP($I$2,年計!$A$6:$C$371,3,FALSE),"")</f>
        <v>0</v>
      </c>
      <c r="J4" s="218"/>
      <c r="K4" s="236"/>
      <c r="L4" s="217">
        <f>IFERROR(VLOOKUP($L$2,年計!$A$6:$C$371,3,FALSE),"")</f>
        <v>0</v>
      </c>
      <c r="M4" s="218"/>
      <c r="N4" s="236"/>
      <c r="O4" s="217">
        <f>IFERROR(VLOOKUP($O$2,年計!$A$6:$C$371,3,FALSE),"")</f>
        <v>0</v>
      </c>
      <c r="P4" s="218"/>
      <c r="Q4" s="219"/>
      <c r="R4" s="28"/>
      <c r="S4" s="9"/>
      <c r="T4" s="230"/>
      <c r="U4" s="217">
        <f>IFERROR(VLOOKUP($U$2,年計!$A$6:$C$371,3,FALSE),"")</f>
        <v>0</v>
      </c>
      <c r="V4" s="218"/>
      <c r="W4" s="236"/>
      <c r="X4" s="217">
        <f>IFERROR(VLOOKUP($X$2,年計!$A$6:$C$371,3,FALSE),"")</f>
        <v>0</v>
      </c>
      <c r="Y4" s="218"/>
      <c r="Z4" s="219"/>
      <c r="AA4" s="10"/>
      <c r="AB4" s="163"/>
      <c r="AC4" s="122"/>
      <c r="AD4" s="13"/>
      <c r="AE4" s="13"/>
      <c r="AF4" s="14"/>
    </row>
    <row r="5" spans="2:32" ht="19.95" customHeight="1" x14ac:dyDescent="0.5">
      <c r="B5" s="230"/>
      <c r="C5" s="217"/>
      <c r="D5" s="218"/>
      <c r="E5" s="236"/>
      <c r="F5" s="217"/>
      <c r="G5" s="218"/>
      <c r="H5" s="236"/>
      <c r="I5" s="217"/>
      <c r="J5" s="218"/>
      <c r="K5" s="236"/>
      <c r="L5" s="217"/>
      <c r="M5" s="218"/>
      <c r="N5" s="236"/>
      <c r="O5" s="217"/>
      <c r="P5" s="218"/>
      <c r="Q5" s="219"/>
      <c r="R5" s="28"/>
      <c r="S5" s="9"/>
      <c r="T5" s="230"/>
      <c r="U5" s="217"/>
      <c r="V5" s="218"/>
      <c r="W5" s="236"/>
      <c r="X5" s="217"/>
      <c r="Y5" s="218"/>
      <c r="Z5" s="219"/>
      <c r="AA5" s="10"/>
      <c r="AB5" s="161" t="s">
        <v>5</v>
      </c>
      <c r="AC5" s="122"/>
      <c r="AD5" s="13"/>
      <c r="AE5" s="13"/>
      <c r="AF5" s="14"/>
    </row>
    <row r="6" spans="2:32" ht="19.95" customHeight="1" thickBot="1" x14ac:dyDescent="0.55000000000000004">
      <c r="B6" s="231"/>
      <c r="C6" s="220"/>
      <c r="D6" s="221"/>
      <c r="E6" s="237"/>
      <c r="F6" s="220"/>
      <c r="G6" s="221"/>
      <c r="H6" s="237"/>
      <c r="I6" s="220"/>
      <c r="J6" s="221"/>
      <c r="K6" s="237"/>
      <c r="L6" s="220"/>
      <c r="M6" s="221"/>
      <c r="N6" s="237"/>
      <c r="O6" s="220"/>
      <c r="P6" s="221"/>
      <c r="Q6" s="222"/>
      <c r="R6" s="28"/>
      <c r="S6" s="9"/>
      <c r="T6" s="231"/>
      <c r="U6" s="220"/>
      <c r="V6" s="221"/>
      <c r="W6" s="237"/>
      <c r="X6" s="220"/>
      <c r="Y6" s="221"/>
      <c r="Z6" s="222"/>
      <c r="AA6" s="10"/>
      <c r="AB6" s="163"/>
      <c r="AC6" s="122"/>
      <c r="AD6" s="13"/>
      <c r="AE6" s="13"/>
      <c r="AF6" s="14"/>
    </row>
    <row r="7" spans="2:32" ht="19.95" customHeight="1" thickTop="1" x14ac:dyDescent="0.5">
      <c r="B7" s="17"/>
      <c r="C7" s="224"/>
      <c r="D7" s="223"/>
      <c r="E7" s="225"/>
      <c r="F7" s="223"/>
      <c r="G7" s="223"/>
      <c r="H7" s="223"/>
      <c r="I7" s="224"/>
      <c r="J7" s="223"/>
      <c r="K7" s="225"/>
      <c r="L7" s="224"/>
      <c r="M7" s="223"/>
      <c r="N7" s="225"/>
      <c r="O7" s="223"/>
      <c r="P7" s="223"/>
      <c r="Q7" s="245"/>
      <c r="R7" s="8"/>
      <c r="S7" s="9"/>
      <c r="T7" s="17"/>
      <c r="U7" s="72"/>
      <c r="V7" s="73"/>
      <c r="W7" s="74"/>
      <c r="X7" s="73"/>
      <c r="Y7" s="73"/>
      <c r="Z7" s="75"/>
      <c r="AA7" s="8"/>
      <c r="AB7" s="164"/>
      <c r="AC7" s="123"/>
      <c r="AD7" s="15"/>
      <c r="AE7" s="15"/>
      <c r="AF7" s="16"/>
    </row>
    <row r="8" spans="2:32" ht="19.95" customHeight="1" x14ac:dyDescent="0.5">
      <c r="B8" s="18"/>
      <c r="C8" s="76"/>
      <c r="D8" s="9"/>
      <c r="E8" s="77"/>
      <c r="F8" s="9"/>
      <c r="G8" s="9"/>
      <c r="H8" s="9"/>
      <c r="I8" s="76"/>
      <c r="J8" s="9"/>
      <c r="K8" s="77"/>
      <c r="L8" s="76"/>
      <c r="M8" s="9"/>
      <c r="N8" s="77"/>
      <c r="O8" s="9"/>
      <c r="P8" s="9"/>
      <c r="Q8" s="78"/>
      <c r="R8" s="9"/>
      <c r="S8" s="9"/>
      <c r="T8" s="18"/>
      <c r="U8" s="76"/>
      <c r="V8" s="9"/>
      <c r="W8" s="77"/>
      <c r="X8" s="9"/>
      <c r="Y8" s="9"/>
      <c r="Z8" s="78"/>
      <c r="AA8" s="9"/>
      <c r="AB8" s="34"/>
      <c r="AC8" s="33"/>
      <c r="AD8" s="8"/>
      <c r="AE8" s="8"/>
      <c r="AF8" s="35"/>
    </row>
    <row r="9" spans="2:32" ht="19.95" customHeight="1" x14ac:dyDescent="0.5">
      <c r="B9" s="20" t="s">
        <v>43</v>
      </c>
      <c r="C9" s="79"/>
      <c r="D9" s="80"/>
      <c r="E9" s="81"/>
      <c r="F9" s="80"/>
      <c r="G9" s="80"/>
      <c r="H9" s="80"/>
      <c r="I9" s="79"/>
      <c r="J9" s="80"/>
      <c r="K9" s="81"/>
      <c r="L9" s="79"/>
      <c r="M9" s="80"/>
      <c r="N9" s="81"/>
      <c r="O9" s="80"/>
      <c r="P9" s="80"/>
      <c r="Q9" s="82"/>
      <c r="R9" s="9"/>
      <c r="S9" s="9"/>
      <c r="T9" s="20"/>
      <c r="U9" s="79"/>
      <c r="V9" s="80"/>
      <c r="W9" s="81"/>
      <c r="X9" s="80"/>
      <c r="Y9" s="80"/>
      <c r="Z9" s="82"/>
      <c r="AA9" s="9"/>
      <c r="AB9" s="39"/>
      <c r="AC9" s="40"/>
      <c r="AD9" s="41"/>
      <c r="AE9" s="41"/>
      <c r="AF9" s="42"/>
    </row>
    <row r="10" spans="2:32" ht="19.95" customHeight="1" x14ac:dyDescent="0.5">
      <c r="B10" s="243">
        <v>1</v>
      </c>
      <c r="C10" s="181">
        <v>0</v>
      </c>
      <c r="D10" s="182"/>
      <c r="E10" s="183">
        <v>0</v>
      </c>
      <c r="F10" s="181">
        <v>0</v>
      </c>
      <c r="G10" s="182"/>
      <c r="H10" s="183">
        <v>0</v>
      </c>
      <c r="I10" s="181">
        <v>0</v>
      </c>
      <c r="J10" s="182"/>
      <c r="K10" s="183">
        <v>0</v>
      </c>
      <c r="L10" s="181">
        <v>0</v>
      </c>
      <c r="M10" s="182"/>
      <c r="N10" s="183">
        <v>0</v>
      </c>
      <c r="O10" s="181">
        <v>0</v>
      </c>
      <c r="P10" s="182"/>
      <c r="Q10" s="184">
        <v>0</v>
      </c>
      <c r="R10" s="19"/>
      <c r="S10" s="9"/>
      <c r="T10" s="18"/>
      <c r="U10" s="76"/>
      <c r="V10" s="9"/>
      <c r="W10" s="77"/>
      <c r="X10" s="9"/>
      <c r="Y10" s="9"/>
      <c r="Z10" s="78"/>
      <c r="AA10" s="19"/>
      <c r="AB10" s="39"/>
      <c r="AC10" s="40"/>
      <c r="AD10" s="41"/>
      <c r="AE10" s="41"/>
      <c r="AF10" s="42"/>
    </row>
    <row r="11" spans="2:32" ht="19.95" customHeight="1" x14ac:dyDescent="0.5">
      <c r="B11" s="226"/>
      <c r="C11" s="185">
        <v>0</v>
      </c>
      <c r="D11" s="21"/>
      <c r="E11" s="174"/>
      <c r="F11" s="185">
        <v>0</v>
      </c>
      <c r="G11" s="21"/>
      <c r="H11" s="174"/>
      <c r="I11" s="185">
        <v>0</v>
      </c>
      <c r="J11" s="21"/>
      <c r="K11" s="174"/>
      <c r="L11" s="185">
        <v>0</v>
      </c>
      <c r="M11" s="21"/>
      <c r="N11" s="174"/>
      <c r="O11" s="185">
        <v>0</v>
      </c>
      <c r="P11" s="21"/>
      <c r="Q11" s="175"/>
      <c r="R11" s="21"/>
      <c r="S11" s="9"/>
      <c r="T11" s="20"/>
      <c r="U11" s="79"/>
      <c r="V11" s="80"/>
      <c r="W11" s="81"/>
      <c r="X11" s="80"/>
      <c r="Y11" s="80"/>
      <c r="Z11" s="82"/>
      <c r="AA11" s="21"/>
      <c r="AB11" s="39"/>
      <c r="AC11" s="40"/>
      <c r="AD11" s="41"/>
      <c r="AE11" s="41"/>
      <c r="AF11" s="42"/>
    </row>
    <row r="12" spans="2:32" ht="19.95" customHeight="1" x14ac:dyDescent="0.5">
      <c r="B12" s="244"/>
      <c r="C12" s="177"/>
      <c r="D12" s="178"/>
      <c r="E12" s="179"/>
      <c r="F12" s="177"/>
      <c r="G12" s="178"/>
      <c r="H12" s="179"/>
      <c r="I12" s="177"/>
      <c r="J12" s="178"/>
      <c r="K12" s="179"/>
      <c r="L12" s="177"/>
      <c r="M12" s="178"/>
      <c r="N12" s="179"/>
      <c r="O12" s="177"/>
      <c r="P12" s="178"/>
      <c r="Q12" s="180"/>
      <c r="R12" s="21"/>
      <c r="S12" s="9"/>
      <c r="T12" s="18"/>
      <c r="U12" s="76"/>
      <c r="V12" s="9"/>
      <c r="W12" s="77"/>
      <c r="X12" s="9"/>
      <c r="Y12" s="9"/>
      <c r="Z12" s="78"/>
      <c r="AA12" s="21"/>
      <c r="AB12" s="39"/>
      <c r="AC12" s="40"/>
      <c r="AD12" s="41"/>
      <c r="AE12" s="41"/>
      <c r="AF12" s="42"/>
    </row>
    <row r="13" spans="2:32" ht="19.95" customHeight="1" x14ac:dyDescent="0.5">
      <c r="B13" s="240">
        <v>2</v>
      </c>
      <c r="C13" s="186">
        <v>0</v>
      </c>
      <c r="D13" s="187"/>
      <c r="E13" s="188">
        <v>0</v>
      </c>
      <c r="F13" s="186">
        <v>0</v>
      </c>
      <c r="G13" s="187"/>
      <c r="H13" s="188">
        <v>0</v>
      </c>
      <c r="I13" s="186">
        <v>0</v>
      </c>
      <c r="J13" s="187"/>
      <c r="K13" s="188">
        <v>0</v>
      </c>
      <c r="L13" s="186">
        <v>0</v>
      </c>
      <c r="M13" s="187"/>
      <c r="N13" s="188">
        <v>0</v>
      </c>
      <c r="O13" s="186">
        <v>0</v>
      </c>
      <c r="P13" s="187"/>
      <c r="Q13" s="189">
        <v>0</v>
      </c>
      <c r="R13" s="21"/>
      <c r="S13" s="9"/>
      <c r="T13" s="20"/>
      <c r="U13" s="79"/>
      <c r="V13" s="80"/>
      <c r="W13" s="81"/>
      <c r="X13" s="80"/>
      <c r="Y13" s="80"/>
      <c r="Z13" s="82"/>
      <c r="AA13" s="21"/>
      <c r="AB13" s="39"/>
      <c r="AC13" s="40"/>
      <c r="AD13" s="41"/>
      <c r="AE13" s="41"/>
      <c r="AF13" s="42"/>
    </row>
    <row r="14" spans="2:32" ht="19.95" customHeight="1" x14ac:dyDescent="0.5">
      <c r="B14" s="241"/>
      <c r="C14" s="173">
        <v>0</v>
      </c>
      <c r="D14" s="21"/>
      <c r="E14" s="174"/>
      <c r="F14" s="173">
        <v>0</v>
      </c>
      <c r="G14" s="21"/>
      <c r="H14" s="174"/>
      <c r="I14" s="173">
        <v>0</v>
      </c>
      <c r="J14" s="21"/>
      <c r="K14" s="174"/>
      <c r="L14" s="173">
        <v>0</v>
      </c>
      <c r="M14" s="21"/>
      <c r="N14" s="174"/>
      <c r="O14" s="173">
        <v>0</v>
      </c>
      <c r="P14" s="21"/>
      <c r="Q14" s="175"/>
      <c r="R14" s="22"/>
      <c r="S14" s="9"/>
      <c r="T14" s="18">
        <v>6</v>
      </c>
      <c r="U14" s="76"/>
      <c r="V14" s="9"/>
      <c r="W14" s="77"/>
      <c r="X14" s="9"/>
      <c r="Y14" s="9"/>
      <c r="Z14" s="78"/>
      <c r="AA14" s="23"/>
      <c r="AB14" s="39"/>
      <c r="AC14" s="40"/>
      <c r="AD14" s="41"/>
      <c r="AE14" s="41"/>
      <c r="AF14" s="42"/>
    </row>
    <row r="15" spans="2:32" ht="19.95" customHeight="1" x14ac:dyDescent="0.5">
      <c r="B15" s="242"/>
      <c r="C15" s="177"/>
      <c r="D15" s="178"/>
      <c r="E15" s="179"/>
      <c r="F15" s="177"/>
      <c r="G15" s="178"/>
      <c r="H15" s="179"/>
      <c r="I15" s="177"/>
      <c r="J15" s="178"/>
      <c r="K15" s="179"/>
      <c r="L15" s="177"/>
      <c r="M15" s="178"/>
      <c r="N15" s="179"/>
      <c r="O15" s="177"/>
      <c r="P15" s="178"/>
      <c r="Q15" s="180"/>
      <c r="R15" s="21"/>
      <c r="S15" s="9"/>
      <c r="T15" s="20"/>
      <c r="U15" s="79"/>
      <c r="V15" s="80"/>
      <c r="W15" s="81"/>
      <c r="X15" s="80"/>
      <c r="Y15" s="80"/>
      <c r="Z15" s="82"/>
      <c r="AA15" s="21"/>
      <c r="AB15" s="43"/>
      <c r="AC15" s="44"/>
      <c r="AD15" s="45"/>
      <c r="AE15" s="45"/>
      <c r="AF15" s="46"/>
    </row>
    <row r="16" spans="2:32" ht="19.95" customHeight="1" x14ac:dyDescent="0.5">
      <c r="B16" s="246"/>
      <c r="C16" s="190"/>
      <c r="D16" s="191"/>
      <c r="E16" s="192"/>
      <c r="F16" s="190"/>
      <c r="G16" s="191"/>
      <c r="H16" s="192"/>
      <c r="I16" s="190"/>
      <c r="J16" s="191"/>
      <c r="K16" s="192"/>
      <c r="L16" s="190"/>
      <c r="M16" s="191"/>
      <c r="N16" s="192"/>
      <c r="O16" s="190"/>
      <c r="P16" s="191"/>
      <c r="Q16" s="193"/>
      <c r="R16" s="21"/>
      <c r="S16" s="9"/>
      <c r="T16" s="18">
        <v>7</v>
      </c>
      <c r="U16" s="76"/>
      <c r="V16" s="9"/>
      <c r="W16" s="77"/>
      <c r="X16" s="9"/>
      <c r="Y16" s="9"/>
      <c r="Z16" s="78"/>
      <c r="AA16" s="21"/>
      <c r="AB16" s="34"/>
      <c r="AC16" s="33"/>
      <c r="AD16" s="8"/>
      <c r="AE16" s="8"/>
      <c r="AF16" s="35"/>
    </row>
    <row r="17" spans="2:32" ht="19.95" customHeight="1" x14ac:dyDescent="0.5">
      <c r="B17" s="247"/>
      <c r="C17" s="173"/>
      <c r="D17" s="21"/>
      <c r="E17" s="174"/>
      <c r="F17" s="173"/>
      <c r="G17" s="21"/>
      <c r="H17" s="174"/>
      <c r="I17" s="173"/>
      <c r="J17" s="21"/>
      <c r="K17" s="174"/>
      <c r="L17" s="173"/>
      <c r="M17" s="21"/>
      <c r="N17" s="174"/>
      <c r="O17" s="173"/>
      <c r="P17" s="21"/>
      <c r="Q17" s="175"/>
      <c r="R17" s="21"/>
      <c r="S17" s="9"/>
      <c r="T17" s="20"/>
      <c r="U17" s="79"/>
      <c r="V17" s="80"/>
      <c r="W17" s="81"/>
      <c r="X17" s="80"/>
      <c r="Y17" s="80"/>
      <c r="Z17" s="82"/>
      <c r="AA17" s="21"/>
      <c r="AB17" s="39"/>
      <c r="AC17" s="40"/>
      <c r="AD17" s="41"/>
      <c r="AE17" s="41"/>
      <c r="AF17" s="42"/>
    </row>
    <row r="18" spans="2:32" ht="19.95" customHeight="1" x14ac:dyDescent="0.5">
      <c r="B18" s="240">
        <v>3</v>
      </c>
      <c r="C18" s="186">
        <v>0</v>
      </c>
      <c r="D18" s="187"/>
      <c r="E18" s="188">
        <v>0</v>
      </c>
      <c r="F18" s="186">
        <v>0</v>
      </c>
      <c r="G18" s="187"/>
      <c r="H18" s="188">
        <v>0</v>
      </c>
      <c r="I18" s="186">
        <v>0</v>
      </c>
      <c r="J18" s="187"/>
      <c r="K18" s="188">
        <v>0</v>
      </c>
      <c r="L18" s="186">
        <v>0</v>
      </c>
      <c r="M18" s="187"/>
      <c r="N18" s="188">
        <v>0</v>
      </c>
      <c r="O18" s="186">
        <v>0</v>
      </c>
      <c r="P18" s="187"/>
      <c r="Q18" s="189">
        <v>0</v>
      </c>
      <c r="R18" s="24"/>
      <c r="S18" s="9"/>
      <c r="T18" s="18">
        <v>8</v>
      </c>
      <c r="U18" s="76"/>
      <c r="V18" s="9"/>
      <c r="W18" s="77"/>
      <c r="X18" s="9"/>
      <c r="Y18" s="9"/>
      <c r="Z18" s="78"/>
      <c r="AA18" s="23"/>
      <c r="AB18" s="39"/>
      <c r="AC18" s="40"/>
      <c r="AD18" s="41"/>
      <c r="AE18" s="41"/>
      <c r="AF18" s="42"/>
    </row>
    <row r="19" spans="2:32" ht="19.95" customHeight="1" x14ac:dyDescent="0.5">
      <c r="B19" s="241"/>
      <c r="C19" s="173">
        <v>0</v>
      </c>
      <c r="D19" s="21"/>
      <c r="E19" s="174"/>
      <c r="F19" s="173">
        <v>0</v>
      </c>
      <c r="G19" s="21"/>
      <c r="H19" s="174"/>
      <c r="I19" s="173">
        <v>0</v>
      </c>
      <c r="J19" s="21"/>
      <c r="K19" s="174"/>
      <c r="L19" s="173">
        <v>0</v>
      </c>
      <c r="M19" s="21"/>
      <c r="N19" s="174"/>
      <c r="O19" s="173">
        <v>0</v>
      </c>
      <c r="P19" s="21"/>
      <c r="Q19" s="175"/>
      <c r="R19" s="21"/>
      <c r="S19" s="9"/>
      <c r="T19" s="20"/>
      <c r="U19" s="79"/>
      <c r="V19" s="80"/>
      <c r="W19" s="81"/>
      <c r="X19" s="80"/>
      <c r="Y19" s="80"/>
      <c r="Z19" s="82"/>
      <c r="AA19" s="21"/>
      <c r="AB19" s="39"/>
      <c r="AC19" s="40"/>
      <c r="AD19" s="41"/>
      <c r="AE19" s="41"/>
      <c r="AF19" s="42"/>
    </row>
    <row r="20" spans="2:32" ht="19.95" customHeight="1" x14ac:dyDescent="0.5">
      <c r="B20" s="242"/>
      <c r="C20" s="177"/>
      <c r="D20" s="178"/>
      <c r="E20" s="179"/>
      <c r="F20" s="177"/>
      <c r="G20" s="178"/>
      <c r="H20" s="179"/>
      <c r="I20" s="177"/>
      <c r="J20" s="178"/>
      <c r="K20" s="179"/>
      <c r="L20" s="177"/>
      <c r="M20" s="178"/>
      <c r="N20" s="179"/>
      <c r="O20" s="177"/>
      <c r="P20" s="178"/>
      <c r="Q20" s="180"/>
      <c r="R20" s="21"/>
      <c r="S20" s="9"/>
      <c r="T20" s="18">
        <v>9</v>
      </c>
      <c r="U20" s="76"/>
      <c r="V20" s="9"/>
      <c r="W20" s="77"/>
      <c r="X20" s="9"/>
      <c r="Y20" s="9"/>
      <c r="Z20" s="78"/>
      <c r="AA20" s="21"/>
      <c r="AB20" s="39"/>
      <c r="AC20" s="40"/>
      <c r="AD20" s="41"/>
      <c r="AE20" s="41"/>
      <c r="AF20" s="42"/>
    </row>
    <row r="21" spans="2:32" ht="19.95" customHeight="1" x14ac:dyDescent="0.5">
      <c r="B21" s="240">
        <v>4</v>
      </c>
      <c r="C21" s="186">
        <v>0</v>
      </c>
      <c r="D21" s="187"/>
      <c r="E21" s="188">
        <v>0</v>
      </c>
      <c r="F21" s="186">
        <v>0</v>
      </c>
      <c r="G21" s="187"/>
      <c r="H21" s="188">
        <v>0</v>
      </c>
      <c r="I21" s="186">
        <v>0</v>
      </c>
      <c r="J21" s="187"/>
      <c r="K21" s="188">
        <v>0</v>
      </c>
      <c r="L21" s="186">
        <v>0</v>
      </c>
      <c r="M21" s="187"/>
      <c r="N21" s="188">
        <v>0</v>
      </c>
      <c r="O21" s="186">
        <v>0</v>
      </c>
      <c r="P21" s="187"/>
      <c r="Q21" s="189">
        <v>0</v>
      </c>
      <c r="R21" s="21"/>
      <c r="S21" s="9"/>
      <c r="T21" s="20"/>
      <c r="U21" s="79"/>
      <c r="V21" s="80"/>
      <c r="W21" s="81"/>
      <c r="X21" s="80"/>
      <c r="Y21" s="80"/>
      <c r="Z21" s="82"/>
      <c r="AA21" s="21"/>
      <c r="AB21" s="39"/>
      <c r="AC21" s="40"/>
      <c r="AD21" s="41"/>
      <c r="AE21" s="41"/>
      <c r="AF21" s="42"/>
    </row>
    <row r="22" spans="2:32" ht="19.95" customHeight="1" x14ac:dyDescent="0.5">
      <c r="B22" s="241"/>
      <c r="C22" s="173">
        <v>0</v>
      </c>
      <c r="D22" s="21"/>
      <c r="E22" s="174"/>
      <c r="F22" s="173">
        <v>0</v>
      </c>
      <c r="G22" s="21"/>
      <c r="H22" s="174"/>
      <c r="I22" s="173">
        <v>0</v>
      </c>
      <c r="J22" s="21"/>
      <c r="K22" s="174"/>
      <c r="L22" s="173">
        <v>0</v>
      </c>
      <c r="M22" s="21"/>
      <c r="N22" s="174"/>
      <c r="O22" s="173">
        <v>0</v>
      </c>
      <c r="P22" s="21"/>
      <c r="Q22" s="175"/>
      <c r="R22" s="22"/>
      <c r="S22" s="9"/>
      <c r="T22" s="18">
        <v>10</v>
      </c>
      <c r="U22" s="76"/>
      <c r="V22" s="9"/>
      <c r="W22" s="77"/>
      <c r="X22" s="9"/>
      <c r="Y22" s="9"/>
      <c r="Z22" s="78"/>
      <c r="AA22" s="23"/>
      <c r="AB22" s="39"/>
      <c r="AC22" s="40"/>
      <c r="AD22" s="41"/>
      <c r="AE22" s="41"/>
      <c r="AF22" s="42"/>
    </row>
    <row r="23" spans="2:32" ht="19.95" customHeight="1" x14ac:dyDescent="0.5">
      <c r="B23" s="242"/>
      <c r="C23" s="177"/>
      <c r="D23" s="178"/>
      <c r="E23" s="179"/>
      <c r="F23" s="177"/>
      <c r="G23" s="178"/>
      <c r="H23" s="179"/>
      <c r="I23" s="177"/>
      <c r="J23" s="178"/>
      <c r="K23" s="179"/>
      <c r="L23" s="177"/>
      <c r="M23" s="178"/>
      <c r="N23" s="179"/>
      <c r="O23" s="177"/>
      <c r="P23" s="178"/>
      <c r="Q23" s="180"/>
      <c r="R23" s="21"/>
      <c r="S23" s="9"/>
      <c r="T23" s="20"/>
      <c r="U23" s="79"/>
      <c r="V23" s="80"/>
      <c r="W23" s="81"/>
      <c r="X23" s="80"/>
      <c r="Y23" s="80"/>
      <c r="Z23" s="82"/>
      <c r="AA23" s="21"/>
      <c r="AB23" s="36"/>
      <c r="AC23" s="48"/>
      <c r="AD23" s="37"/>
      <c r="AE23" s="37"/>
      <c r="AF23" s="38"/>
    </row>
    <row r="24" spans="2:32" ht="19.95" customHeight="1" x14ac:dyDescent="0.5">
      <c r="B24" s="243" t="s">
        <v>2</v>
      </c>
      <c r="C24" s="186">
        <v>0</v>
      </c>
      <c r="D24" s="187"/>
      <c r="E24" s="188">
        <v>0</v>
      </c>
      <c r="F24" s="186">
        <v>0</v>
      </c>
      <c r="G24" s="187"/>
      <c r="H24" s="188">
        <v>0</v>
      </c>
      <c r="I24" s="186">
        <v>0</v>
      </c>
      <c r="J24" s="187"/>
      <c r="K24" s="188">
        <v>0</v>
      </c>
      <c r="L24" s="186">
        <v>0</v>
      </c>
      <c r="M24" s="187"/>
      <c r="N24" s="188">
        <v>0</v>
      </c>
      <c r="O24" s="186">
        <v>0</v>
      </c>
      <c r="P24" s="187"/>
      <c r="Q24" s="189">
        <v>0</v>
      </c>
      <c r="R24" s="21"/>
      <c r="S24" s="9"/>
      <c r="T24" s="18">
        <v>11</v>
      </c>
      <c r="U24" s="76"/>
      <c r="V24" s="9"/>
      <c r="W24" s="77"/>
      <c r="X24" s="9"/>
      <c r="Y24" s="9"/>
      <c r="Z24" s="78"/>
      <c r="AA24" s="21"/>
      <c r="AB24" s="34"/>
      <c r="AC24" s="33"/>
      <c r="AD24" s="8"/>
      <c r="AE24" s="8"/>
      <c r="AF24" s="35"/>
    </row>
    <row r="25" spans="2:32" ht="19.95" customHeight="1" x14ac:dyDescent="0.5">
      <c r="B25" s="244"/>
      <c r="C25" s="177"/>
      <c r="D25" s="178"/>
      <c r="E25" s="179"/>
      <c r="F25" s="177"/>
      <c r="G25" s="178"/>
      <c r="H25" s="179"/>
      <c r="I25" s="177"/>
      <c r="J25" s="178"/>
      <c r="K25" s="179"/>
      <c r="L25" s="177"/>
      <c r="M25" s="178"/>
      <c r="N25" s="179"/>
      <c r="O25" s="177"/>
      <c r="P25" s="178"/>
      <c r="Q25" s="180"/>
      <c r="R25" s="21"/>
      <c r="S25" s="9"/>
      <c r="T25" s="20"/>
      <c r="U25" s="79"/>
      <c r="V25" s="80"/>
      <c r="W25" s="81"/>
      <c r="X25" s="80"/>
      <c r="Y25" s="80"/>
      <c r="Z25" s="82"/>
      <c r="AA25" s="21"/>
      <c r="AB25" s="39"/>
      <c r="AC25" s="40"/>
      <c r="AD25" s="41"/>
      <c r="AE25" s="41"/>
      <c r="AF25" s="42"/>
    </row>
    <row r="26" spans="2:32" ht="19.95" customHeight="1" x14ac:dyDescent="0.5">
      <c r="B26" s="240">
        <v>5</v>
      </c>
      <c r="C26" s="186">
        <v>0</v>
      </c>
      <c r="D26" s="187"/>
      <c r="E26" s="188">
        <v>0</v>
      </c>
      <c r="F26" s="186">
        <v>0</v>
      </c>
      <c r="G26" s="187"/>
      <c r="H26" s="188">
        <v>0</v>
      </c>
      <c r="I26" s="186">
        <v>0</v>
      </c>
      <c r="J26" s="187"/>
      <c r="K26" s="188">
        <v>0</v>
      </c>
      <c r="L26" s="186">
        <v>0</v>
      </c>
      <c r="M26" s="187"/>
      <c r="N26" s="188">
        <v>0</v>
      </c>
      <c r="O26" s="186">
        <v>0</v>
      </c>
      <c r="P26" s="187"/>
      <c r="Q26" s="189">
        <v>0</v>
      </c>
      <c r="R26" s="22"/>
      <c r="S26" s="9"/>
      <c r="T26" s="18">
        <v>12</v>
      </c>
      <c r="U26" s="76"/>
      <c r="V26" s="9"/>
      <c r="W26" s="77"/>
      <c r="X26" s="9"/>
      <c r="Y26" s="9"/>
      <c r="Z26" s="78"/>
      <c r="AA26" s="23"/>
      <c r="AB26" s="39"/>
      <c r="AC26" s="40"/>
      <c r="AD26" s="41"/>
      <c r="AE26" s="41"/>
      <c r="AF26" s="42"/>
    </row>
    <row r="27" spans="2:32" ht="19.95" customHeight="1" x14ac:dyDescent="0.5">
      <c r="B27" s="241"/>
      <c r="C27" s="173">
        <v>0</v>
      </c>
      <c r="D27" s="21"/>
      <c r="E27" s="174"/>
      <c r="F27" s="173">
        <v>0</v>
      </c>
      <c r="G27" s="21"/>
      <c r="H27" s="174"/>
      <c r="I27" s="173">
        <v>0</v>
      </c>
      <c r="J27" s="21"/>
      <c r="K27" s="174"/>
      <c r="L27" s="173">
        <v>0</v>
      </c>
      <c r="M27" s="21"/>
      <c r="N27" s="174"/>
      <c r="O27" s="173">
        <v>0</v>
      </c>
      <c r="P27" s="21"/>
      <c r="Q27" s="175"/>
      <c r="R27" s="21"/>
      <c r="S27" s="9"/>
      <c r="T27" s="20"/>
      <c r="U27" s="79"/>
      <c r="V27" s="80"/>
      <c r="W27" s="81"/>
      <c r="X27" s="80"/>
      <c r="Y27" s="80"/>
      <c r="Z27" s="82"/>
      <c r="AA27" s="21"/>
      <c r="AB27" s="39"/>
      <c r="AC27" s="40"/>
      <c r="AD27" s="41"/>
      <c r="AE27" s="41"/>
      <c r="AF27" s="42"/>
    </row>
    <row r="28" spans="2:32" ht="19.95" customHeight="1" x14ac:dyDescent="0.5">
      <c r="B28" s="242"/>
      <c r="C28" s="177"/>
      <c r="D28" s="178"/>
      <c r="E28" s="179"/>
      <c r="F28" s="177"/>
      <c r="G28" s="178"/>
      <c r="H28" s="179"/>
      <c r="I28" s="177"/>
      <c r="J28" s="178"/>
      <c r="K28" s="179"/>
      <c r="L28" s="177"/>
      <c r="M28" s="178"/>
      <c r="N28" s="179"/>
      <c r="O28" s="177"/>
      <c r="P28" s="178"/>
      <c r="Q28" s="180"/>
      <c r="R28" s="21"/>
      <c r="S28" s="9"/>
      <c r="T28" s="18">
        <v>13</v>
      </c>
      <c r="U28" s="76"/>
      <c r="V28" s="9"/>
      <c r="W28" s="77"/>
      <c r="X28" s="9"/>
      <c r="Y28" s="9"/>
      <c r="Z28" s="78"/>
      <c r="AA28" s="21"/>
      <c r="AB28" s="39"/>
      <c r="AC28" s="40"/>
      <c r="AD28" s="41"/>
      <c r="AE28" s="41"/>
      <c r="AF28" s="42"/>
    </row>
    <row r="29" spans="2:32" ht="19.95" customHeight="1" x14ac:dyDescent="0.5">
      <c r="B29" s="240">
        <v>6</v>
      </c>
      <c r="C29" s="186">
        <v>0</v>
      </c>
      <c r="D29" s="187"/>
      <c r="E29" s="188">
        <v>0</v>
      </c>
      <c r="F29" s="186">
        <v>0</v>
      </c>
      <c r="G29" s="187"/>
      <c r="H29" s="188">
        <v>0</v>
      </c>
      <c r="I29" s="186">
        <v>0</v>
      </c>
      <c r="J29" s="187"/>
      <c r="K29" s="188">
        <v>0</v>
      </c>
      <c r="L29" s="186">
        <v>0</v>
      </c>
      <c r="M29" s="187"/>
      <c r="N29" s="188">
        <v>0</v>
      </c>
      <c r="O29" s="186">
        <v>0</v>
      </c>
      <c r="P29" s="187"/>
      <c r="Q29" s="189">
        <v>0</v>
      </c>
      <c r="R29" s="21"/>
      <c r="S29" s="9"/>
      <c r="T29" s="20"/>
      <c r="U29" s="79"/>
      <c r="V29" s="80"/>
      <c r="W29" s="81"/>
      <c r="X29" s="80"/>
      <c r="Y29" s="80"/>
      <c r="Z29" s="82"/>
      <c r="AA29" s="21"/>
      <c r="AB29" s="39"/>
      <c r="AC29" s="40"/>
      <c r="AD29" s="41"/>
      <c r="AE29" s="41"/>
      <c r="AF29" s="42"/>
    </row>
    <row r="30" spans="2:32" ht="19.95" customHeight="1" x14ac:dyDescent="0.5">
      <c r="B30" s="241"/>
      <c r="C30" s="173">
        <v>0</v>
      </c>
      <c r="D30" s="21"/>
      <c r="E30" s="174"/>
      <c r="F30" s="173">
        <v>0</v>
      </c>
      <c r="G30" s="21"/>
      <c r="H30" s="174"/>
      <c r="I30" s="173">
        <v>0</v>
      </c>
      <c r="J30" s="21"/>
      <c r="K30" s="174"/>
      <c r="L30" s="173">
        <v>0</v>
      </c>
      <c r="M30" s="21"/>
      <c r="N30" s="174"/>
      <c r="O30" s="173">
        <v>0</v>
      </c>
      <c r="P30" s="21"/>
      <c r="Q30" s="175"/>
      <c r="R30" s="22"/>
      <c r="S30" s="9"/>
      <c r="T30" s="18">
        <v>14</v>
      </c>
      <c r="U30" s="76"/>
      <c r="V30" s="9"/>
      <c r="W30" s="77"/>
      <c r="X30" s="9"/>
      <c r="Y30" s="9"/>
      <c r="Z30" s="78"/>
      <c r="AA30" s="23"/>
      <c r="AB30" s="39"/>
      <c r="AC30" s="40"/>
      <c r="AD30" s="41"/>
      <c r="AE30" s="41"/>
      <c r="AF30" s="42"/>
    </row>
    <row r="31" spans="2:32" ht="19.95" customHeight="1" x14ac:dyDescent="0.5">
      <c r="B31" s="242"/>
      <c r="C31" s="177"/>
      <c r="D31" s="178"/>
      <c r="E31" s="179"/>
      <c r="F31" s="177"/>
      <c r="G31" s="178"/>
      <c r="H31" s="179"/>
      <c r="I31" s="177"/>
      <c r="J31" s="178"/>
      <c r="K31" s="179"/>
      <c r="L31" s="177"/>
      <c r="M31" s="178"/>
      <c r="N31" s="179"/>
      <c r="O31" s="177"/>
      <c r="P31" s="178"/>
      <c r="Q31" s="180"/>
      <c r="R31" s="21"/>
      <c r="S31" s="9"/>
      <c r="T31" s="20"/>
      <c r="U31" s="79"/>
      <c r="V31" s="80"/>
      <c r="W31" s="81"/>
      <c r="X31" s="80"/>
      <c r="Y31" s="80"/>
      <c r="Z31" s="82"/>
      <c r="AA31" s="21"/>
      <c r="AB31" s="36"/>
      <c r="AC31" s="48"/>
      <c r="AD31" s="37"/>
      <c r="AE31" s="37"/>
      <c r="AF31" s="38"/>
    </row>
    <row r="32" spans="2:32" ht="19.95" customHeight="1" x14ac:dyDescent="0.5">
      <c r="B32" s="176">
        <v>15</v>
      </c>
      <c r="C32" s="186">
        <v>0</v>
      </c>
      <c r="D32" s="187"/>
      <c r="E32" s="188">
        <v>0</v>
      </c>
      <c r="F32" s="186">
        <v>0</v>
      </c>
      <c r="G32" s="187"/>
      <c r="H32" s="188">
        <v>0</v>
      </c>
      <c r="I32" s="186">
        <v>0</v>
      </c>
      <c r="J32" s="187"/>
      <c r="K32" s="188">
        <v>0</v>
      </c>
      <c r="L32" s="186">
        <v>0</v>
      </c>
      <c r="M32" s="187"/>
      <c r="N32" s="188">
        <v>0</v>
      </c>
      <c r="O32" s="186">
        <v>0</v>
      </c>
      <c r="P32" s="187"/>
      <c r="Q32" s="189">
        <v>0</v>
      </c>
      <c r="R32" s="21"/>
      <c r="S32" s="9"/>
      <c r="T32" s="18">
        <v>15</v>
      </c>
      <c r="U32" s="76"/>
      <c r="V32" s="9"/>
      <c r="W32" s="77"/>
      <c r="X32" s="9"/>
      <c r="Y32" s="9"/>
      <c r="Z32" s="78"/>
      <c r="AA32" s="21"/>
      <c r="AB32" s="34"/>
      <c r="AC32" s="33"/>
      <c r="AD32" s="8"/>
      <c r="AE32" s="8"/>
      <c r="AF32" s="35"/>
    </row>
    <row r="33" spans="2:32" ht="19.95" customHeight="1" x14ac:dyDescent="0.5">
      <c r="B33" s="49"/>
      <c r="C33" s="85"/>
      <c r="D33" s="86"/>
      <c r="E33" s="87"/>
      <c r="F33" s="85"/>
      <c r="G33" s="86"/>
      <c r="H33" s="87"/>
      <c r="I33" s="85"/>
      <c r="J33" s="86"/>
      <c r="K33" s="87"/>
      <c r="L33" s="85"/>
      <c r="M33" s="86"/>
      <c r="N33" s="87"/>
      <c r="O33" s="85"/>
      <c r="P33" s="86"/>
      <c r="Q33" s="88"/>
      <c r="R33" s="21"/>
      <c r="S33" s="9"/>
      <c r="T33" s="20"/>
      <c r="U33" s="79"/>
      <c r="V33" s="80"/>
      <c r="W33" s="81"/>
      <c r="X33" s="80"/>
      <c r="Y33" s="80"/>
      <c r="Z33" s="82"/>
      <c r="AA33" s="21"/>
      <c r="AB33" s="39"/>
      <c r="AC33" s="40"/>
      <c r="AD33" s="41"/>
      <c r="AE33" s="41"/>
      <c r="AF33" s="42"/>
    </row>
    <row r="34" spans="2:32" ht="19.95" customHeight="1" x14ac:dyDescent="0.5">
      <c r="B34" s="18">
        <v>16</v>
      </c>
      <c r="C34" s="76"/>
      <c r="D34" s="9"/>
      <c r="E34" s="77"/>
      <c r="F34" s="9"/>
      <c r="G34" s="9"/>
      <c r="H34" s="9"/>
      <c r="I34" s="76"/>
      <c r="J34" s="9"/>
      <c r="K34" s="77"/>
      <c r="L34" s="76"/>
      <c r="M34" s="9"/>
      <c r="N34" s="77"/>
      <c r="O34" s="9"/>
      <c r="P34" s="9"/>
      <c r="Q34" s="78"/>
      <c r="R34" s="9"/>
      <c r="S34" s="9"/>
      <c r="T34" s="18">
        <v>16</v>
      </c>
      <c r="U34" s="76"/>
      <c r="V34" s="9"/>
      <c r="W34" s="77"/>
      <c r="X34" s="9"/>
      <c r="Y34" s="9"/>
      <c r="Z34" s="78"/>
      <c r="AA34" s="9"/>
      <c r="AB34" s="39"/>
      <c r="AC34" s="40"/>
      <c r="AD34" s="41"/>
      <c r="AE34" s="41"/>
      <c r="AF34" s="42"/>
    </row>
    <row r="35" spans="2:32" ht="19.95" customHeight="1" x14ac:dyDescent="0.5">
      <c r="B35" s="20"/>
      <c r="C35" s="79"/>
      <c r="D35" s="80"/>
      <c r="E35" s="81"/>
      <c r="F35" s="80"/>
      <c r="G35" s="80"/>
      <c r="H35" s="80"/>
      <c r="I35" s="79"/>
      <c r="J35" s="80"/>
      <c r="K35" s="81"/>
      <c r="L35" s="79"/>
      <c r="M35" s="80"/>
      <c r="N35" s="81"/>
      <c r="O35" s="80"/>
      <c r="P35" s="80"/>
      <c r="Q35" s="82"/>
      <c r="R35" s="9"/>
      <c r="S35" s="9"/>
      <c r="T35" s="20"/>
      <c r="U35" s="79"/>
      <c r="V35" s="80"/>
      <c r="W35" s="81"/>
      <c r="X35" s="80"/>
      <c r="Y35" s="80"/>
      <c r="Z35" s="82"/>
      <c r="AA35" s="9"/>
      <c r="AB35" s="39"/>
      <c r="AC35" s="40"/>
      <c r="AD35" s="41"/>
      <c r="AE35" s="41"/>
      <c r="AF35" s="42"/>
    </row>
    <row r="36" spans="2:32" ht="19.95" customHeight="1" x14ac:dyDescent="0.5">
      <c r="B36" s="18">
        <v>17</v>
      </c>
      <c r="C36" s="76"/>
      <c r="D36" s="9"/>
      <c r="E36" s="77"/>
      <c r="F36" s="9"/>
      <c r="G36" s="9"/>
      <c r="H36" s="9"/>
      <c r="I36" s="76"/>
      <c r="J36" s="9"/>
      <c r="K36" s="77"/>
      <c r="L36" s="76"/>
      <c r="M36" s="9"/>
      <c r="N36" s="77"/>
      <c r="O36" s="9"/>
      <c r="P36" s="9"/>
      <c r="Q36" s="78"/>
      <c r="R36" s="9"/>
      <c r="S36" s="9"/>
      <c r="T36" s="18">
        <v>17</v>
      </c>
      <c r="U36" s="76"/>
      <c r="V36" s="9"/>
      <c r="W36" s="77"/>
      <c r="X36" s="9"/>
      <c r="Y36" s="9"/>
      <c r="Z36" s="78"/>
      <c r="AA36" s="9"/>
      <c r="AB36" s="39"/>
      <c r="AC36" s="40"/>
      <c r="AD36" s="41"/>
      <c r="AE36" s="41"/>
      <c r="AF36" s="42"/>
    </row>
    <row r="37" spans="2:32" ht="19.95" customHeight="1" x14ac:dyDescent="0.5">
      <c r="B37" s="20"/>
      <c r="C37" s="79"/>
      <c r="D37" s="80"/>
      <c r="E37" s="81"/>
      <c r="F37" s="80"/>
      <c r="G37" s="80"/>
      <c r="H37" s="80"/>
      <c r="I37" s="79"/>
      <c r="J37" s="80"/>
      <c r="K37" s="81"/>
      <c r="L37" s="79"/>
      <c r="M37" s="80"/>
      <c r="N37" s="81"/>
      <c r="O37" s="80"/>
      <c r="P37" s="80"/>
      <c r="Q37" s="82"/>
      <c r="R37" s="9"/>
      <c r="S37" s="9"/>
      <c r="T37" s="20"/>
      <c r="U37" s="79"/>
      <c r="V37" s="80"/>
      <c r="W37" s="81"/>
      <c r="X37" s="80"/>
      <c r="Y37" s="80"/>
      <c r="Z37" s="82"/>
      <c r="AA37" s="9"/>
      <c r="AB37" s="39"/>
      <c r="AC37" s="40"/>
      <c r="AD37" s="41"/>
      <c r="AE37" s="41"/>
      <c r="AF37" s="42"/>
    </row>
    <row r="38" spans="2:32" ht="19.95" customHeight="1" x14ac:dyDescent="0.5">
      <c r="B38" s="18">
        <v>18</v>
      </c>
      <c r="C38" s="76"/>
      <c r="D38" s="9"/>
      <c r="E38" s="77"/>
      <c r="F38" s="9"/>
      <c r="G38" s="9"/>
      <c r="H38" s="9"/>
      <c r="I38" s="76"/>
      <c r="J38" s="9"/>
      <c r="K38" s="77"/>
      <c r="L38" s="76"/>
      <c r="M38" s="9"/>
      <c r="N38" s="77"/>
      <c r="O38" s="9"/>
      <c r="P38" s="9"/>
      <c r="Q38" s="78"/>
      <c r="R38" s="9"/>
      <c r="S38" s="9"/>
      <c r="T38" s="18">
        <v>18</v>
      </c>
      <c r="U38" s="76"/>
      <c r="V38" s="9"/>
      <c r="W38" s="77"/>
      <c r="X38" s="9"/>
      <c r="Y38" s="9"/>
      <c r="Z38" s="78"/>
      <c r="AA38" s="9"/>
      <c r="AB38" s="39"/>
      <c r="AC38" s="40"/>
      <c r="AD38" s="41"/>
      <c r="AE38" s="41"/>
      <c r="AF38" s="42"/>
    </row>
    <row r="39" spans="2:32" ht="19.95" customHeight="1" x14ac:dyDescent="0.5">
      <c r="B39" s="20"/>
      <c r="C39" s="79"/>
      <c r="D39" s="80"/>
      <c r="E39" s="81"/>
      <c r="F39" s="80"/>
      <c r="G39" s="80"/>
      <c r="H39" s="80"/>
      <c r="I39" s="79"/>
      <c r="J39" s="80"/>
      <c r="K39" s="81"/>
      <c r="L39" s="79"/>
      <c r="M39" s="80"/>
      <c r="N39" s="81"/>
      <c r="O39" s="80"/>
      <c r="P39" s="80"/>
      <c r="Q39" s="82"/>
      <c r="R39" s="9"/>
      <c r="S39" s="9"/>
      <c r="T39" s="20"/>
      <c r="U39" s="79"/>
      <c r="V39" s="80"/>
      <c r="W39" s="81"/>
      <c r="X39" s="80"/>
      <c r="Y39" s="80"/>
      <c r="Z39" s="82"/>
      <c r="AA39" s="9"/>
      <c r="AB39" s="36"/>
      <c r="AC39" s="48"/>
      <c r="AD39" s="37"/>
      <c r="AE39" s="37"/>
      <c r="AF39" s="38"/>
    </row>
    <row r="40" spans="2:32" ht="19.95" customHeight="1" x14ac:dyDescent="0.5">
      <c r="B40" s="18">
        <v>19</v>
      </c>
      <c r="C40" s="76"/>
      <c r="D40" s="9"/>
      <c r="E40" s="77"/>
      <c r="F40" s="9"/>
      <c r="G40" s="9"/>
      <c r="H40" s="9"/>
      <c r="I40" s="76"/>
      <c r="J40" s="9"/>
      <c r="K40" s="77"/>
      <c r="L40" s="76"/>
      <c r="M40" s="9"/>
      <c r="N40" s="77"/>
      <c r="O40" s="9"/>
      <c r="P40" s="9"/>
      <c r="Q40" s="78"/>
      <c r="R40" s="9"/>
      <c r="S40" s="9"/>
      <c r="T40" s="18">
        <v>19</v>
      </c>
      <c r="U40" s="76"/>
      <c r="V40" s="9"/>
      <c r="W40" s="77"/>
      <c r="X40" s="9"/>
      <c r="Y40" s="9"/>
      <c r="Z40" s="78"/>
      <c r="AA40" s="9"/>
      <c r="AB40" s="194" t="s">
        <v>6</v>
      </c>
      <c r="AC40" s="168"/>
      <c r="AD40" s="169"/>
      <c r="AE40" s="169"/>
      <c r="AF40" s="12"/>
    </row>
    <row r="41" spans="2:32" ht="19.95" customHeight="1" x14ac:dyDescent="0.5">
      <c r="B41" s="20"/>
      <c r="C41" s="79"/>
      <c r="D41" s="80"/>
      <c r="E41" s="81"/>
      <c r="F41" s="80"/>
      <c r="G41" s="80"/>
      <c r="H41" s="80"/>
      <c r="I41" s="79"/>
      <c r="J41" s="80"/>
      <c r="K41" s="81"/>
      <c r="L41" s="79"/>
      <c r="M41" s="80"/>
      <c r="N41" s="81"/>
      <c r="O41" s="80"/>
      <c r="P41" s="80"/>
      <c r="Q41" s="82"/>
      <c r="R41" s="9"/>
      <c r="S41" s="9"/>
      <c r="T41" s="20"/>
      <c r="U41" s="79"/>
      <c r="V41" s="80"/>
      <c r="W41" s="81"/>
      <c r="X41" s="80"/>
      <c r="Y41" s="80"/>
      <c r="Z41" s="82"/>
      <c r="AA41" s="9"/>
      <c r="AB41" s="195"/>
      <c r="AC41" s="33"/>
      <c r="AD41" s="13"/>
      <c r="AE41" s="13"/>
      <c r="AF41" s="14"/>
    </row>
    <row r="42" spans="2:32" ht="19.95" customHeight="1" x14ac:dyDescent="0.5">
      <c r="B42" s="18">
        <v>20</v>
      </c>
      <c r="C42" s="76"/>
      <c r="D42" s="9"/>
      <c r="E42" s="77"/>
      <c r="F42" s="9"/>
      <c r="G42" s="9"/>
      <c r="H42" s="9"/>
      <c r="I42" s="76"/>
      <c r="J42" s="9"/>
      <c r="K42" s="77"/>
      <c r="L42" s="76"/>
      <c r="M42" s="9"/>
      <c r="N42" s="77"/>
      <c r="O42" s="9"/>
      <c r="P42" s="9"/>
      <c r="Q42" s="78"/>
      <c r="R42" s="9"/>
      <c r="S42" s="9"/>
      <c r="T42" s="18">
        <v>20</v>
      </c>
      <c r="U42" s="76"/>
      <c r="V42" s="9"/>
      <c r="W42" s="77"/>
      <c r="X42" s="9"/>
      <c r="Y42" s="9"/>
      <c r="Z42" s="78"/>
      <c r="AA42" s="9"/>
      <c r="AB42" s="195"/>
      <c r="AC42" s="33"/>
      <c r="AD42" s="13"/>
      <c r="AE42" s="13"/>
      <c r="AF42" s="14"/>
    </row>
    <row r="43" spans="2:32" ht="19.95" customHeight="1" x14ac:dyDescent="0.5">
      <c r="B43" s="20"/>
      <c r="C43" s="79"/>
      <c r="D43" s="80"/>
      <c r="E43" s="81"/>
      <c r="F43" s="80"/>
      <c r="G43" s="80"/>
      <c r="H43" s="80"/>
      <c r="I43" s="79"/>
      <c r="J43" s="80"/>
      <c r="K43" s="81"/>
      <c r="L43" s="79"/>
      <c r="M43" s="80"/>
      <c r="N43" s="81"/>
      <c r="O43" s="80"/>
      <c r="P43" s="80"/>
      <c r="Q43" s="82"/>
      <c r="R43" s="9"/>
      <c r="S43" s="9"/>
      <c r="T43" s="20"/>
      <c r="U43" s="79"/>
      <c r="V43" s="80"/>
      <c r="W43" s="81"/>
      <c r="X43" s="80"/>
      <c r="Y43" s="80"/>
      <c r="Z43" s="82"/>
      <c r="AA43" s="9"/>
      <c r="AB43" s="196"/>
      <c r="AC43" s="170"/>
      <c r="AD43" s="171"/>
      <c r="AE43" s="171"/>
      <c r="AF43" s="172"/>
    </row>
    <row r="44" spans="2:32" ht="19.95" customHeight="1" x14ac:dyDescent="0.5">
      <c r="B44" s="18"/>
      <c r="C44" s="76"/>
      <c r="D44" s="9"/>
      <c r="E44" s="77"/>
      <c r="F44" s="9"/>
      <c r="G44" s="9"/>
      <c r="H44" s="9"/>
      <c r="I44" s="76"/>
      <c r="J44" s="9"/>
      <c r="K44" s="77"/>
      <c r="L44" s="76"/>
      <c r="M44" s="9"/>
      <c r="N44" s="77"/>
      <c r="O44" s="9"/>
      <c r="P44" s="9"/>
      <c r="Q44" s="78"/>
      <c r="R44" s="9"/>
      <c r="S44" s="9"/>
      <c r="T44" s="18"/>
      <c r="U44" s="76"/>
      <c r="V44" s="9"/>
      <c r="W44" s="77"/>
      <c r="X44" s="9"/>
      <c r="Y44" s="9"/>
      <c r="Z44" s="78"/>
      <c r="AA44" s="9"/>
      <c r="AB44" s="238" t="s">
        <v>42</v>
      </c>
      <c r="AC44" s="33"/>
      <c r="AD44" s="13"/>
      <c r="AE44" s="13"/>
      <c r="AF44" s="14"/>
    </row>
    <row r="45" spans="2:32" ht="19.95" customHeight="1" thickBot="1" x14ac:dyDescent="0.55000000000000004">
      <c r="B45" s="159"/>
      <c r="C45" s="90"/>
      <c r="D45" s="91"/>
      <c r="E45" s="92"/>
      <c r="F45" s="91"/>
      <c r="G45" s="91"/>
      <c r="H45" s="91"/>
      <c r="I45" s="90"/>
      <c r="J45" s="91"/>
      <c r="K45" s="92"/>
      <c r="L45" s="90"/>
      <c r="M45" s="91"/>
      <c r="N45" s="92"/>
      <c r="O45" s="91"/>
      <c r="P45" s="91"/>
      <c r="Q45" s="93"/>
      <c r="R45" s="9"/>
      <c r="S45" s="9"/>
      <c r="T45" s="159"/>
      <c r="U45" s="90"/>
      <c r="V45" s="91"/>
      <c r="W45" s="92"/>
      <c r="X45" s="91"/>
      <c r="Y45" s="91"/>
      <c r="Z45" s="93"/>
      <c r="AA45" s="9"/>
      <c r="AB45" s="239"/>
      <c r="AC45" s="160"/>
      <c r="AD45" s="25"/>
      <c r="AE45" s="25"/>
      <c r="AF45" s="26"/>
    </row>
    <row r="46" spans="2:32" ht="19.95" customHeight="1" x14ac:dyDescent="0.5">
      <c r="B46" s="165"/>
      <c r="C46" s="9"/>
      <c r="D46" s="9"/>
      <c r="E46" s="9"/>
      <c r="F46" s="9"/>
      <c r="G46" s="9"/>
      <c r="H46" s="9"/>
      <c r="I46" s="9"/>
      <c r="J46" s="9"/>
      <c r="K46" s="9"/>
      <c r="L46" s="9"/>
      <c r="M46" s="9"/>
      <c r="N46" s="9"/>
      <c r="O46" s="9"/>
      <c r="P46" s="9"/>
      <c r="Q46" s="9"/>
      <c r="R46" s="9"/>
      <c r="S46" s="9"/>
      <c r="T46" s="165"/>
      <c r="U46" s="9"/>
      <c r="V46" s="9"/>
      <c r="W46" s="9"/>
      <c r="X46" s="9"/>
      <c r="Y46" s="9"/>
      <c r="Z46" s="9"/>
      <c r="AA46" s="9"/>
      <c r="AB46" s="13"/>
      <c r="AC46" s="13"/>
      <c r="AD46" s="13"/>
      <c r="AE46" s="13"/>
      <c r="AF46" s="13"/>
    </row>
    <row r="47" spans="2:32" ht="19.95" customHeight="1" x14ac:dyDescent="0.5">
      <c r="B47" s="165"/>
      <c r="C47" s="9"/>
      <c r="D47" s="9"/>
      <c r="E47" s="9"/>
      <c r="F47" s="9"/>
      <c r="G47" s="9"/>
      <c r="H47" s="9"/>
      <c r="I47" s="9"/>
      <c r="J47" s="9"/>
      <c r="K47" s="9"/>
      <c r="L47" s="9"/>
      <c r="M47" s="9"/>
      <c r="N47" s="9"/>
      <c r="O47" s="9"/>
      <c r="P47" s="9"/>
      <c r="Q47" s="9"/>
      <c r="R47" s="9"/>
      <c r="S47" s="9"/>
      <c r="T47" s="165"/>
      <c r="U47" s="9"/>
      <c r="V47" s="9"/>
      <c r="W47" s="9"/>
      <c r="X47" s="9"/>
      <c r="Y47" s="9"/>
      <c r="Z47" s="9"/>
      <c r="AA47" s="9"/>
      <c r="AB47" s="13"/>
      <c r="AC47" s="13"/>
      <c r="AD47" s="13"/>
      <c r="AE47" s="13"/>
      <c r="AF47" s="13"/>
    </row>
  </sheetData>
  <mergeCells count="47">
    <mergeCell ref="C7:E7"/>
    <mergeCell ref="F7:H7"/>
    <mergeCell ref="I7:K7"/>
    <mergeCell ref="B18:B20"/>
    <mergeCell ref="B26:B28"/>
    <mergeCell ref="C3:E3"/>
    <mergeCell ref="F3:H3"/>
    <mergeCell ref="I3:K3"/>
    <mergeCell ref="L3:N3"/>
    <mergeCell ref="O3:Q3"/>
    <mergeCell ref="O1:Q1"/>
    <mergeCell ref="AB1:AD1"/>
    <mergeCell ref="L7:N7"/>
    <mergeCell ref="O7:Q7"/>
    <mergeCell ref="B10:B12"/>
    <mergeCell ref="B3:B6"/>
    <mergeCell ref="T3:T6"/>
    <mergeCell ref="U3:W3"/>
    <mergeCell ref="X3:Z3"/>
    <mergeCell ref="U4:W6"/>
    <mergeCell ref="X4:Z6"/>
    <mergeCell ref="C4:E6"/>
    <mergeCell ref="F4:H6"/>
    <mergeCell ref="I4:K6"/>
    <mergeCell ref="L4:N6"/>
    <mergeCell ref="O4:Q6"/>
    <mergeCell ref="AB40:AB43"/>
    <mergeCell ref="AB44:AB45"/>
    <mergeCell ref="AD2:AF2"/>
    <mergeCell ref="C1:E1"/>
    <mergeCell ref="F1:H1"/>
    <mergeCell ref="I1:K1"/>
    <mergeCell ref="L1:N1"/>
    <mergeCell ref="U1:W1"/>
    <mergeCell ref="X1:Z1"/>
    <mergeCell ref="C2:E2"/>
    <mergeCell ref="F2:H2"/>
    <mergeCell ref="I2:K2"/>
    <mergeCell ref="L2:N2"/>
    <mergeCell ref="O2:Q2"/>
    <mergeCell ref="U2:W2"/>
    <mergeCell ref="X2:Z2"/>
    <mergeCell ref="B13:B15"/>
    <mergeCell ref="B16:B17"/>
    <mergeCell ref="B21:B23"/>
    <mergeCell ref="B24:B25"/>
    <mergeCell ref="B29:B31"/>
  </mergeCells>
  <phoneticPr fontId="2"/>
  <conditionalFormatting sqref="D14 G14 J14 P14 D18 G18 J18 P18 D22 G22 J22 P22 D26 G26 J26 P26 D30 G30 J30 P30">
    <cfRule type="cellIs" dxfId="155" priority="1" stopIfTrue="1" operator="equal">
      <formula>"１年"</formula>
    </cfRule>
    <cfRule type="cellIs" dxfId="154" priority="2" stopIfTrue="1" operator="equal">
      <formula>"２年"</formula>
    </cfRule>
    <cfRule type="cellIs" dxfId="153" priority="3" stopIfTrue="1" operator="equal">
      <formula>"３年"</formula>
    </cfRule>
  </conditionalFormatting>
  <dataValidations count="2">
    <dataValidation imeMode="on" allowBlank="1" showInputMessage="1" showErrorMessage="1" sqref="AA26:AA27 AA14:AA15 AA30:AA31 AA18:AA19 C7:R7 AA22:AA23 AC40 C3:C4 F3:F4 U2:U4 X2:X4 AA2:AA3 I3:I4 AA10:AA11 L3:L4 U7:AA7 C2:Q2 R2:R3 AD2 AC3:AD3 AC41:AD41 AC8:AE39 O3:O4 I13:I14 I10:I11 I29:I30 F18:F19 I21:I22 I18:I19 I26:I27 L21:L22 I32 L18:L19 L13:L14 L10:L11 L29:L30 L26:L27 I24 F13:F14 L32 L24 C13:C14 F10:F11 C10:C11 F29:F30 C29:C30 F26:F27 C26:C27 F32 C32 F24 C24 C21:C22 C18:C19 F21:F22 O21:O22 O18:O19 O13:O14 O10:O11 O29:O30 O26:O27 O32 O24" xr:uid="{00000000-0002-0000-07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55</vt:i4>
      </vt:variant>
    </vt:vector>
  </HeadingPairs>
  <TitlesOfParts>
    <vt:vector size="110" baseType="lpstr">
      <vt:lpstr>年計</vt:lpstr>
      <vt:lpstr>日付なし</vt:lpstr>
      <vt:lpstr>1週</vt:lpstr>
      <vt:lpstr>2週</vt:lpstr>
      <vt:lpstr>3週</vt:lpstr>
      <vt:lpstr>4週</vt:lpstr>
      <vt:lpstr>5週</vt:lpstr>
      <vt:lpstr>6週</vt:lpstr>
      <vt:lpstr>7週</vt:lpstr>
      <vt:lpstr>8週</vt:lpstr>
      <vt:lpstr>9週</vt:lpstr>
      <vt:lpstr>10週</vt:lpstr>
      <vt:lpstr>11週</vt:lpstr>
      <vt:lpstr>12週</vt:lpstr>
      <vt:lpstr>13週</vt:lpstr>
      <vt:lpstr>14週</vt:lpstr>
      <vt:lpstr>15週</vt:lpstr>
      <vt:lpstr>16週</vt:lpstr>
      <vt:lpstr>17週</vt:lpstr>
      <vt:lpstr>18週</vt:lpstr>
      <vt:lpstr>19週</vt:lpstr>
      <vt:lpstr>20週</vt:lpstr>
      <vt:lpstr>21週</vt:lpstr>
      <vt:lpstr>22週</vt:lpstr>
      <vt:lpstr>23週</vt:lpstr>
      <vt:lpstr>24週</vt:lpstr>
      <vt:lpstr>25週</vt:lpstr>
      <vt:lpstr>26週</vt:lpstr>
      <vt:lpstr>27週</vt:lpstr>
      <vt:lpstr>28週</vt:lpstr>
      <vt:lpstr>29週</vt:lpstr>
      <vt:lpstr>30週</vt:lpstr>
      <vt:lpstr>31週</vt:lpstr>
      <vt:lpstr>32週</vt:lpstr>
      <vt:lpstr>33週</vt:lpstr>
      <vt:lpstr>34週</vt:lpstr>
      <vt:lpstr>35週</vt:lpstr>
      <vt:lpstr>36週</vt:lpstr>
      <vt:lpstr>37週</vt:lpstr>
      <vt:lpstr>週38</vt:lpstr>
      <vt:lpstr>39週</vt:lpstr>
      <vt:lpstr>40週</vt:lpstr>
      <vt:lpstr>41週</vt:lpstr>
      <vt:lpstr>42週</vt:lpstr>
      <vt:lpstr>43週</vt:lpstr>
      <vt:lpstr>44週</vt:lpstr>
      <vt:lpstr>45週</vt:lpstr>
      <vt:lpstr>46週</vt:lpstr>
      <vt:lpstr>47週</vt:lpstr>
      <vt:lpstr>48週</vt:lpstr>
      <vt:lpstr>49週</vt:lpstr>
      <vt:lpstr>50週</vt:lpstr>
      <vt:lpstr>51週</vt:lpstr>
      <vt:lpstr>52週</vt:lpstr>
      <vt:lpstr>53週</vt:lpstr>
      <vt:lpstr>'10週'!Print_Area</vt:lpstr>
      <vt:lpstr>'11週'!Print_Area</vt:lpstr>
      <vt:lpstr>'12週'!Print_Area</vt:lpstr>
      <vt:lpstr>'13週'!Print_Area</vt:lpstr>
      <vt:lpstr>'14週'!Print_Area</vt:lpstr>
      <vt:lpstr>'15週'!Print_Area</vt:lpstr>
      <vt:lpstr>'16週'!Print_Area</vt:lpstr>
      <vt:lpstr>'17週'!Print_Area</vt:lpstr>
      <vt:lpstr>'18週'!Print_Area</vt:lpstr>
      <vt:lpstr>'19週'!Print_Area</vt:lpstr>
      <vt:lpstr>'1週'!Print_Area</vt:lpstr>
      <vt:lpstr>'20週'!Print_Area</vt:lpstr>
      <vt:lpstr>'21週'!Print_Area</vt:lpstr>
      <vt:lpstr>'22週'!Print_Area</vt:lpstr>
      <vt:lpstr>'23週'!Print_Area</vt:lpstr>
      <vt:lpstr>'24週'!Print_Area</vt:lpstr>
      <vt:lpstr>'25週'!Print_Area</vt:lpstr>
      <vt:lpstr>'26週'!Print_Area</vt:lpstr>
      <vt:lpstr>'27週'!Print_Area</vt:lpstr>
      <vt:lpstr>'28週'!Print_Area</vt:lpstr>
      <vt:lpstr>'29週'!Print_Area</vt:lpstr>
      <vt:lpstr>'2週'!Print_Area</vt:lpstr>
      <vt:lpstr>'30週'!Print_Area</vt:lpstr>
      <vt:lpstr>'31週'!Print_Area</vt:lpstr>
      <vt:lpstr>'32週'!Print_Area</vt:lpstr>
      <vt:lpstr>'33週'!Print_Area</vt:lpstr>
      <vt:lpstr>'34週'!Print_Area</vt:lpstr>
      <vt:lpstr>'35週'!Print_Area</vt:lpstr>
      <vt:lpstr>'36週'!Print_Area</vt:lpstr>
      <vt:lpstr>'37週'!Print_Area</vt:lpstr>
      <vt:lpstr>'39週'!Print_Area</vt:lpstr>
      <vt:lpstr>'3週'!Print_Area</vt:lpstr>
      <vt:lpstr>'40週'!Print_Area</vt:lpstr>
      <vt:lpstr>'41週'!Print_Area</vt:lpstr>
      <vt:lpstr>'42週'!Print_Area</vt:lpstr>
      <vt:lpstr>'43週'!Print_Area</vt:lpstr>
      <vt:lpstr>'44週'!Print_Area</vt:lpstr>
      <vt:lpstr>'45週'!Print_Area</vt:lpstr>
      <vt:lpstr>'46週'!Print_Area</vt:lpstr>
      <vt:lpstr>'47週'!Print_Area</vt:lpstr>
      <vt:lpstr>'48週'!Print_Area</vt:lpstr>
      <vt:lpstr>'49週'!Print_Area</vt:lpstr>
      <vt:lpstr>'4週'!Print_Area</vt:lpstr>
      <vt:lpstr>'50週'!Print_Area</vt:lpstr>
      <vt:lpstr>'51週'!Print_Area</vt:lpstr>
      <vt:lpstr>'52週'!Print_Area</vt:lpstr>
      <vt:lpstr>'53週'!Print_Area</vt:lpstr>
      <vt:lpstr>'5週'!Print_Area</vt:lpstr>
      <vt:lpstr>'6週'!Print_Area</vt:lpstr>
      <vt:lpstr>'7週'!Print_Area</vt:lpstr>
      <vt:lpstr>'8週'!Print_Area</vt:lpstr>
      <vt:lpstr>'9週'!Print_Area</vt:lpstr>
      <vt:lpstr>週38!Print_Area</vt:lpstr>
      <vt:lpstr>日付なし!Print_Area</vt:lpstr>
      <vt:lpstr>年計!Print_Area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katoo ys-</cp:lastModifiedBy>
  <cp:lastPrinted>2025-11-01T08:21:31Z</cp:lastPrinted>
  <dcterms:created xsi:type="dcterms:W3CDTF">2008-12-24T23:37:21Z</dcterms:created>
  <dcterms:modified xsi:type="dcterms:W3CDTF">2026-03-24T01:08:12Z</dcterms:modified>
</cp:coreProperties>
</file>