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codeName="ThisWorkbook" defaultThemeVersion="124226"/>
  <mc:AlternateContent xmlns:mc="http://schemas.openxmlformats.org/markup-compatibility/2006">
    <mc:Choice Requires="x15">
      <x15ac:absPath xmlns:x15ac="http://schemas.microsoft.com/office/spreadsheetml/2010/11/ac" url="D:\教師手帳リフィル\R05年版　教師手帳\"/>
    </mc:Choice>
  </mc:AlternateContent>
  <xr:revisionPtr revIDLastSave="0" documentId="13_ncr:1_{A724B76D-93E9-460F-BE54-523B52580B81}" xr6:coauthVersionLast="47" xr6:coauthVersionMax="47" xr10:uidLastSave="{00000000-0000-0000-0000-000000000000}"/>
  <bookViews>
    <workbookView xWindow="13080" yWindow="3660" windowWidth="10308" windowHeight="7644" xr2:uid="{00000000-000D-0000-FFFF-FFFF00000000}"/>
  </bookViews>
  <sheets>
    <sheet name="年計" sheetId="68" r:id="rId1"/>
    <sheet name="1週" sheetId="3" r:id="rId2"/>
    <sheet name="2週" sheetId="16" r:id="rId3"/>
    <sheet name="3週" sheetId="17" r:id="rId4"/>
    <sheet name="4週" sheetId="18" r:id="rId5"/>
    <sheet name="5週" sheetId="19" r:id="rId6"/>
    <sheet name="6週" sheetId="20" r:id="rId7"/>
    <sheet name="7週" sheetId="21" r:id="rId8"/>
    <sheet name="8週" sheetId="22" r:id="rId9"/>
    <sheet name="9週" sheetId="23" r:id="rId10"/>
    <sheet name="10週" sheetId="24" r:id="rId11"/>
    <sheet name="11週" sheetId="25" r:id="rId12"/>
    <sheet name="12週" sheetId="26" r:id="rId13"/>
    <sheet name="13週" sheetId="27" r:id="rId14"/>
    <sheet name="14週" sheetId="28" r:id="rId15"/>
    <sheet name="15週" sheetId="29" r:id="rId16"/>
    <sheet name="16週" sheetId="30" r:id="rId17"/>
    <sheet name="17週" sheetId="31" r:id="rId18"/>
    <sheet name="18週" sheetId="32" r:id="rId19"/>
    <sheet name="19週" sheetId="33" r:id="rId20"/>
    <sheet name="20週" sheetId="34" r:id="rId21"/>
    <sheet name="21週" sheetId="35" r:id="rId22"/>
    <sheet name="22週" sheetId="36" r:id="rId23"/>
    <sheet name="23週" sheetId="37" r:id="rId24"/>
    <sheet name="24週" sheetId="38" r:id="rId25"/>
    <sheet name="25週" sheetId="39" r:id="rId26"/>
    <sheet name="26週" sheetId="40" r:id="rId27"/>
    <sheet name="27週" sheetId="41" r:id="rId28"/>
    <sheet name="28週" sheetId="42" r:id="rId29"/>
    <sheet name="29週" sheetId="43" r:id="rId30"/>
    <sheet name="30週" sheetId="44" r:id="rId31"/>
    <sheet name="31週" sheetId="45" r:id="rId32"/>
    <sheet name="32週" sheetId="46" r:id="rId33"/>
    <sheet name="33週" sheetId="47" r:id="rId34"/>
    <sheet name="34週" sheetId="48" r:id="rId35"/>
    <sheet name="35週" sheetId="49" r:id="rId36"/>
    <sheet name="36週" sheetId="50" r:id="rId37"/>
    <sheet name="37週" sheetId="51" r:id="rId38"/>
    <sheet name="週38" sheetId="52" r:id="rId39"/>
    <sheet name="39週" sheetId="53" r:id="rId40"/>
    <sheet name="40週" sheetId="54" r:id="rId41"/>
    <sheet name="41週" sheetId="55" r:id="rId42"/>
    <sheet name="42週" sheetId="56" r:id="rId43"/>
    <sheet name="43週" sheetId="57" r:id="rId44"/>
    <sheet name="44週" sheetId="58" r:id="rId45"/>
    <sheet name="45週" sheetId="59" r:id="rId46"/>
    <sheet name="46週" sheetId="60" r:id="rId47"/>
    <sheet name="47週" sheetId="61" r:id="rId48"/>
    <sheet name="48週" sheetId="62" r:id="rId49"/>
    <sheet name="49週" sheetId="63" r:id="rId50"/>
    <sheet name="50週" sheetId="64" r:id="rId51"/>
    <sheet name="51週" sheetId="65" r:id="rId52"/>
    <sheet name="52週" sheetId="66" r:id="rId53"/>
    <sheet name="53週" sheetId="67" r:id="rId54"/>
  </sheets>
  <definedNames>
    <definedName name="_xlnm.Print_Area" localSheetId="10">'10週'!$B$1:$AF$47</definedName>
    <definedName name="_xlnm.Print_Area" localSheetId="11">'11週'!$B$1:$AF$47</definedName>
    <definedName name="_xlnm.Print_Area" localSheetId="12">'12週'!$B$1:$AF$47</definedName>
    <definedName name="_xlnm.Print_Area" localSheetId="13">'13週'!$B$1:$AF$47</definedName>
    <definedName name="_xlnm.Print_Area" localSheetId="14">'14週'!$B$1:$AF$47</definedName>
    <definedName name="_xlnm.Print_Area" localSheetId="15">'15週'!$B$1:$AF$47</definedName>
    <definedName name="_xlnm.Print_Area" localSheetId="16">'16週'!$B$1:$AF$47</definedName>
    <definedName name="_xlnm.Print_Area" localSheetId="17">'17週'!$B$1:$AF$47</definedName>
    <definedName name="_xlnm.Print_Area" localSheetId="18">'18週'!$B$1:$AF$47</definedName>
    <definedName name="_xlnm.Print_Area" localSheetId="19">'19週'!$B$1:$AF$47</definedName>
    <definedName name="_xlnm.Print_Area" localSheetId="1">'1週'!$B$1:$AF$47</definedName>
    <definedName name="_xlnm.Print_Area" localSheetId="20">'20週'!$B$1:$AF$47</definedName>
    <definedName name="_xlnm.Print_Area" localSheetId="21">'21週'!$B$1:$AF$47</definedName>
    <definedName name="_xlnm.Print_Area" localSheetId="22">'22週'!$B$1:$AF$47</definedName>
    <definedName name="_xlnm.Print_Area" localSheetId="23">'23週'!$B$1:$AF$47</definedName>
    <definedName name="_xlnm.Print_Area" localSheetId="24">'24週'!$B$1:$AF$47</definedName>
    <definedName name="_xlnm.Print_Area" localSheetId="25">'25週'!$B$1:$AF$47</definedName>
    <definedName name="_xlnm.Print_Area" localSheetId="26">'26週'!$B$1:$AF$47</definedName>
    <definedName name="_xlnm.Print_Area" localSheetId="27">'27週'!$B$1:$AF$47</definedName>
    <definedName name="_xlnm.Print_Area" localSheetId="28">'28週'!$B$1:$AF$47</definedName>
    <definedName name="_xlnm.Print_Area" localSheetId="29">'29週'!$B$1:$AF$47</definedName>
    <definedName name="_xlnm.Print_Area" localSheetId="2">'2週'!$B$1:$AF$47</definedName>
    <definedName name="_xlnm.Print_Area" localSheetId="30">'30週'!$B$1:$AF$47</definedName>
    <definedName name="_xlnm.Print_Area" localSheetId="31">'31週'!$B$1:$AF$47</definedName>
    <definedName name="_xlnm.Print_Area" localSheetId="32">'32週'!$B$1:$AF$47</definedName>
    <definedName name="_xlnm.Print_Area" localSheetId="33">'33週'!$B$1:$AF$47</definedName>
    <definedName name="_xlnm.Print_Area" localSheetId="34">'34週'!$B$1:$AF$47</definedName>
    <definedName name="_xlnm.Print_Area" localSheetId="35">'35週'!$B$1:$AF$47</definedName>
    <definedName name="_xlnm.Print_Area" localSheetId="36">'36週'!$B$1:$AF$47</definedName>
    <definedName name="_xlnm.Print_Area" localSheetId="37">'37週'!$B$1:$AF$47</definedName>
    <definedName name="_xlnm.Print_Area" localSheetId="39">'39週'!$B$1:$AF$47</definedName>
    <definedName name="_xlnm.Print_Area" localSheetId="3">'3週'!$B$1:$AF$47</definedName>
    <definedName name="_xlnm.Print_Area" localSheetId="40">'40週'!$B$1:$AF$47</definedName>
    <definedName name="_xlnm.Print_Area" localSheetId="41">'41週'!$B$1:$AF$47</definedName>
    <definedName name="_xlnm.Print_Area" localSheetId="42">'42週'!$B$1:$AF$47</definedName>
    <definedName name="_xlnm.Print_Area" localSheetId="43">'43週'!$B$1:$AF$47</definedName>
    <definedName name="_xlnm.Print_Area" localSheetId="44">'44週'!$B$1:$AF$47</definedName>
    <definedName name="_xlnm.Print_Area" localSheetId="45">'45週'!$B$1:$AF$47</definedName>
    <definedName name="_xlnm.Print_Area" localSheetId="46">'46週'!$B$1:$AF$47</definedName>
    <definedName name="_xlnm.Print_Area" localSheetId="47">'47週'!$B$1:$AF$47</definedName>
    <definedName name="_xlnm.Print_Area" localSheetId="48">'48週'!$B$1:$AF$47</definedName>
    <definedName name="_xlnm.Print_Area" localSheetId="49">'49週'!$B$1:$AF$47</definedName>
    <definedName name="_xlnm.Print_Area" localSheetId="4">'4週'!$B$1:$AF$47</definedName>
    <definedName name="_xlnm.Print_Area" localSheetId="50">'50週'!$B$1:$AF$47</definedName>
    <definedName name="_xlnm.Print_Area" localSheetId="51">'51週'!$B$1:$AF$47</definedName>
    <definedName name="_xlnm.Print_Area" localSheetId="52">'52週'!$B$1:$AF$47</definedName>
    <definedName name="_xlnm.Print_Area" localSheetId="53">'53週'!$B$1:$AF$47</definedName>
    <definedName name="_xlnm.Print_Area" localSheetId="5">'5週'!$B$1:$AF$47</definedName>
    <definedName name="_xlnm.Print_Area" localSheetId="6">'6週'!$B$1:$AF$47</definedName>
    <definedName name="_xlnm.Print_Area" localSheetId="7">'7週'!$B$1:$AF$47</definedName>
    <definedName name="_xlnm.Print_Area" localSheetId="8">'8週'!$B$1:$AF$47</definedName>
    <definedName name="_xlnm.Print_Area" localSheetId="9">'9週'!$B$1:$AF$47</definedName>
    <definedName name="_xlnm.Print_Area" localSheetId="38">週38!$B$1:$AF$47</definedName>
    <definedName name="_xlnm.Print_Area" localSheetId="0">年計!$A$1:$AB$37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3" l="1"/>
  <c r="Z36" i="68"/>
  <c r="Z35" i="68"/>
  <c r="Z34" i="68"/>
  <c r="Z33" i="68"/>
  <c r="Z32" i="68"/>
  <c r="Z31" i="68"/>
  <c r="Z30" i="68"/>
  <c r="Z29" i="68"/>
  <c r="Z28" i="68"/>
  <c r="Z27" i="68"/>
  <c r="Z26" i="68"/>
  <c r="Z25" i="68"/>
  <c r="Z24" i="68"/>
  <c r="Z23" i="68"/>
  <c r="Z22" i="68"/>
  <c r="Z21" i="68"/>
  <c r="Z20" i="68"/>
  <c r="Z19" i="68"/>
  <c r="Z18" i="68"/>
  <c r="Z17" i="68"/>
  <c r="Z16" i="68"/>
  <c r="Z15" i="68"/>
  <c r="Z14" i="68"/>
  <c r="Z13" i="68"/>
  <c r="Z12" i="68"/>
  <c r="Z11" i="68"/>
  <c r="Z10" i="68"/>
  <c r="Z9" i="68"/>
  <c r="Z8" i="68"/>
  <c r="Z7" i="68"/>
  <c r="Z6" i="68"/>
  <c r="X33" i="68"/>
  <c r="X32" i="68"/>
  <c r="X31" i="68"/>
  <c r="X30" i="68"/>
  <c r="X29" i="68"/>
  <c r="X28" i="68"/>
  <c r="X27" i="68"/>
  <c r="X26" i="68"/>
  <c r="X25" i="68"/>
  <c r="X24" i="68"/>
  <c r="X23" i="68"/>
  <c r="X22" i="68"/>
  <c r="X21" i="68"/>
  <c r="X20" i="68"/>
  <c r="X19" i="68"/>
  <c r="X18" i="68"/>
  <c r="X17" i="68"/>
  <c r="X16" i="68"/>
  <c r="X15" i="68"/>
  <c r="X14" i="68"/>
  <c r="X13" i="68"/>
  <c r="X12" i="68"/>
  <c r="X11" i="68"/>
  <c r="X10" i="68"/>
  <c r="X9" i="68"/>
  <c r="X8" i="68"/>
  <c r="X7" i="68"/>
  <c r="X6" i="68"/>
  <c r="V36" i="68"/>
  <c r="V35" i="68"/>
  <c r="V34" i="68"/>
  <c r="V33" i="68"/>
  <c r="V32" i="68"/>
  <c r="V31" i="68"/>
  <c r="V30" i="68"/>
  <c r="V29" i="68"/>
  <c r="V28" i="68"/>
  <c r="V27" i="68"/>
  <c r="V26" i="68"/>
  <c r="V25" i="68"/>
  <c r="V24" i="68"/>
  <c r="V23" i="68"/>
  <c r="V22" i="68"/>
  <c r="V21" i="68"/>
  <c r="V20" i="68"/>
  <c r="V19" i="68"/>
  <c r="V18" i="68"/>
  <c r="V17" i="68"/>
  <c r="V16" i="68"/>
  <c r="V15" i="68"/>
  <c r="V14" i="68"/>
  <c r="V13" i="68"/>
  <c r="V12" i="68"/>
  <c r="V11" i="68"/>
  <c r="V10" i="68"/>
  <c r="V9" i="68"/>
  <c r="V8" i="68"/>
  <c r="V7" i="68"/>
  <c r="V6" i="68"/>
  <c r="B371" i="68"/>
  <c r="B342" i="68"/>
  <c r="B343" i="68"/>
  <c r="B344" i="68"/>
  <c r="B345" i="68"/>
  <c r="B346" i="68"/>
  <c r="B347" i="68"/>
  <c r="B348" i="68"/>
  <c r="B349" i="68"/>
  <c r="B350" i="68"/>
  <c r="B351" i="68"/>
  <c r="B352" i="68"/>
  <c r="B353" i="68"/>
  <c r="B354" i="68"/>
  <c r="B355" i="68"/>
  <c r="B356" i="68"/>
  <c r="B357" i="68"/>
  <c r="B358" i="68"/>
  <c r="B359" i="68"/>
  <c r="B360" i="68"/>
  <c r="B361" i="68"/>
  <c r="B362" i="68"/>
  <c r="B363" i="68"/>
  <c r="B364" i="68"/>
  <c r="B365" i="68"/>
  <c r="B366" i="68"/>
  <c r="B367" i="68"/>
  <c r="B368" i="68"/>
  <c r="B369" i="68"/>
  <c r="B370" i="68"/>
  <c r="B341" i="68"/>
  <c r="B313" i="68"/>
  <c r="B314" i="68"/>
  <c r="B315" i="68"/>
  <c r="B316" i="68"/>
  <c r="B317" i="68"/>
  <c r="B318" i="68"/>
  <c r="B319" i="68"/>
  <c r="B320" i="68"/>
  <c r="B321" i="68"/>
  <c r="B322" i="68"/>
  <c r="B323" i="68"/>
  <c r="B324" i="68"/>
  <c r="B325" i="68"/>
  <c r="B326" i="68"/>
  <c r="B327" i="68"/>
  <c r="B328" i="68"/>
  <c r="B329" i="68"/>
  <c r="B330" i="68"/>
  <c r="B331" i="68"/>
  <c r="B332" i="68"/>
  <c r="B333" i="68"/>
  <c r="B334" i="68"/>
  <c r="B335" i="68"/>
  <c r="B336" i="68"/>
  <c r="B337" i="68"/>
  <c r="B338" i="68"/>
  <c r="B339" i="68"/>
  <c r="B340" i="68"/>
  <c r="B312" i="68"/>
  <c r="B282" i="68"/>
  <c r="B283" i="68"/>
  <c r="B284" i="68"/>
  <c r="B285" i="68"/>
  <c r="B286" i="68"/>
  <c r="B287" i="68"/>
  <c r="B288" i="68"/>
  <c r="B289" i="68"/>
  <c r="B290" i="68"/>
  <c r="B291" i="68"/>
  <c r="B292" i="68"/>
  <c r="B293" i="68"/>
  <c r="B294" i="68"/>
  <c r="B295" i="68"/>
  <c r="B296" i="68"/>
  <c r="B297" i="68"/>
  <c r="B298" i="68"/>
  <c r="B299" i="68"/>
  <c r="B300" i="68"/>
  <c r="B301" i="68"/>
  <c r="B302" i="68"/>
  <c r="B303" i="68"/>
  <c r="B304" i="68"/>
  <c r="B305" i="68"/>
  <c r="B306" i="68"/>
  <c r="B307" i="68"/>
  <c r="B308" i="68"/>
  <c r="B309" i="68"/>
  <c r="B310" i="68"/>
  <c r="B311" i="68"/>
  <c r="B281" i="68"/>
  <c r="B251" i="68"/>
  <c r="B252" i="68"/>
  <c r="B253" i="68"/>
  <c r="B254" i="68"/>
  <c r="B255" i="68"/>
  <c r="B256" i="68"/>
  <c r="B257" i="68"/>
  <c r="B258" i="68"/>
  <c r="B259" i="68"/>
  <c r="B260" i="68"/>
  <c r="B261" i="68"/>
  <c r="B262" i="68"/>
  <c r="B263" i="68"/>
  <c r="B264" i="68"/>
  <c r="B265" i="68"/>
  <c r="B266" i="68"/>
  <c r="B267" i="68"/>
  <c r="B268" i="68"/>
  <c r="B269" i="68"/>
  <c r="B270" i="68"/>
  <c r="B271" i="68"/>
  <c r="B272" i="68"/>
  <c r="B273" i="68"/>
  <c r="B274" i="68"/>
  <c r="B275" i="68"/>
  <c r="B276" i="68"/>
  <c r="B277" i="68"/>
  <c r="B278" i="68"/>
  <c r="B279" i="68"/>
  <c r="B280" i="68"/>
  <c r="B250" i="68"/>
  <c r="B221" i="68"/>
  <c r="B222" i="68"/>
  <c r="B223" i="68"/>
  <c r="B224" i="68"/>
  <c r="B225" i="68"/>
  <c r="B226" i="68"/>
  <c r="B227" i="68"/>
  <c r="B228" i="68"/>
  <c r="B229" i="68"/>
  <c r="B230" i="68"/>
  <c r="B231" i="68"/>
  <c r="B232" i="68"/>
  <c r="B233" i="68"/>
  <c r="B234" i="68"/>
  <c r="B235" i="68"/>
  <c r="B236" i="68"/>
  <c r="B237" i="68"/>
  <c r="B238" i="68"/>
  <c r="B239" i="68"/>
  <c r="B240" i="68"/>
  <c r="B241" i="68"/>
  <c r="B242" i="68"/>
  <c r="B243" i="68"/>
  <c r="B244" i="68"/>
  <c r="B245" i="68"/>
  <c r="B246" i="68"/>
  <c r="B247" i="68"/>
  <c r="B248" i="68"/>
  <c r="B249" i="68"/>
  <c r="B220" i="68"/>
  <c r="B190" i="68"/>
  <c r="B191" i="68"/>
  <c r="B192" i="68"/>
  <c r="B193" i="68"/>
  <c r="B194" i="68"/>
  <c r="B195" i="68"/>
  <c r="B196" i="68"/>
  <c r="B197" i="68"/>
  <c r="B198" i="68"/>
  <c r="B199" i="68"/>
  <c r="B200" i="68"/>
  <c r="B201" i="68"/>
  <c r="B202" i="68"/>
  <c r="B203" i="68"/>
  <c r="B204" i="68"/>
  <c r="B205" i="68"/>
  <c r="B206" i="68"/>
  <c r="B207" i="68"/>
  <c r="B208" i="68"/>
  <c r="B209" i="68"/>
  <c r="B210" i="68"/>
  <c r="B211" i="68"/>
  <c r="B212" i="68"/>
  <c r="B213" i="68"/>
  <c r="B214" i="68"/>
  <c r="B215" i="68"/>
  <c r="B216" i="68"/>
  <c r="B217" i="68"/>
  <c r="B218" i="68"/>
  <c r="B219" i="68"/>
  <c r="B189" i="68"/>
  <c r="B160" i="68"/>
  <c r="B161" i="68"/>
  <c r="B162" i="68"/>
  <c r="B163" i="68"/>
  <c r="B164" i="68"/>
  <c r="B165" i="68"/>
  <c r="B166" i="68"/>
  <c r="B167" i="68"/>
  <c r="B168" i="68"/>
  <c r="B169" i="68"/>
  <c r="B170" i="68"/>
  <c r="B171" i="68"/>
  <c r="B172" i="68"/>
  <c r="B173" i="68"/>
  <c r="B174" i="68"/>
  <c r="B175" i="68"/>
  <c r="B176" i="68"/>
  <c r="B177" i="68"/>
  <c r="B178" i="68"/>
  <c r="B179" i="68"/>
  <c r="B180" i="68"/>
  <c r="B181" i="68"/>
  <c r="B182" i="68"/>
  <c r="B183" i="68"/>
  <c r="B184" i="68"/>
  <c r="B185" i="68"/>
  <c r="B186" i="68"/>
  <c r="B187" i="68"/>
  <c r="B188" i="68"/>
  <c r="B159" i="68"/>
  <c r="B129" i="68"/>
  <c r="B130" i="68"/>
  <c r="B131" i="68"/>
  <c r="B132" i="68"/>
  <c r="B133" i="68"/>
  <c r="B134" i="68"/>
  <c r="B135" i="68"/>
  <c r="B136" i="68"/>
  <c r="B137" i="68"/>
  <c r="B138" i="68"/>
  <c r="B139" i="68"/>
  <c r="B140" i="68"/>
  <c r="B141" i="68"/>
  <c r="B142" i="68"/>
  <c r="B143" i="68"/>
  <c r="B144" i="68"/>
  <c r="B145" i="68"/>
  <c r="B146" i="68"/>
  <c r="B147" i="68"/>
  <c r="B148" i="68"/>
  <c r="B149" i="68"/>
  <c r="B150" i="68"/>
  <c r="B151" i="68"/>
  <c r="B152" i="68"/>
  <c r="B153" i="68"/>
  <c r="B154" i="68"/>
  <c r="B155" i="68"/>
  <c r="B156" i="68"/>
  <c r="B157" i="68"/>
  <c r="B158" i="68"/>
  <c r="B128" i="68"/>
  <c r="B98" i="68"/>
  <c r="B99" i="68"/>
  <c r="B100" i="68"/>
  <c r="B101" i="68"/>
  <c r="B102" i="68"/>
  <c r="B103" i="68"/>
  <c r="B104" i="68"/>
  <c r="B105" i="68"/>
  <c r="B106" i="68"/>
  <c r="B107" i="68"/>
  <c r="B108" i="68"/>
  <c r="B109" i="68"/>
  <c r="B110" i="68"/>
  <c r="B111" i="68"/>
  <c r="B112" i="68"/>
  <c r="B113" i="68"/>
  <c r="B114" i="68"/>
  <c r="B115" i="68"/>
  <c r="B116" i="68"/>
  <c r="B117" i="68"/>
  <c r="B118" i="68"/>
  <c r="B119" i="68"/>
  <c r="B120" i="68"/>
  <c r="B121" i="68"/>
  <c r="B122" i="68"/>
  <c r="B123" i="68"/>
  <c r="B124" i="68"/>
  <c r="B125" i="68"/>
  <c r="B126" i="68"/>
  <c r="B127" i="68"/>
  <c r="B97" i="68"/>
  <c r="B68" i="68"/>
  <c r="B69" i="68"/>
  <c r="B70" i="68"/>
  <c r="B71" i="68"/>
  <c r="B72" i="68"/>
  <c r="B73" i="68"/>
  <c r="B74" i="68"/>
  <c r="B75" i="68"/>
  <c r="B76" i="68"/>
  <c r="B77" i="68"/>
  <c r="B78" i="68"/>
  <c r="B79" i="68"/>
  <c r="B80" i="68"/>
  <c r="B81" i="68"/>
  <c r="B82" i="68"/>
  <c r="B83" i="68"/>
  <c r="B84" i="68"/>
  <c r="B85" i="68"/>
  <c r="B86" i="68"/>
  <c r="B87" i="68"/>
  <c r="B88" i="68"/>
  <c r="B89" i="68"/>
  <c r="B90" i="68"/>
  <c r="B91" i="68"/>
  <c r="B92" i="68"/>
  <c r="B93" i="68"/>
  <c r="B94" i="68"/>
  <c r="B95" i="68"/>
  <c r="B96" i="68"/>
  <c r="B67" i="68"/>
  <c r="B37" i="68"/>
  <c r="B38" i="68"/>
  <c r="B39" i="68"/>
  <c r="B40" i="68"/>
  <c r="B41" i="68"/>
  <c r="B42" i="68"/>
  <c r="B43" i="68"/>
  <c r="B44" i="68"/>
  <c r="B45" i="68"/>
  <c r="B46" i="68"/>
  <c r="B47" i="68"/>
  <c r="B48" i="68"/>
  <c r="B49" i="68"/>
  <c r="B50" i="68"/>
  <c r="B51" i="68"/>
  <c r="B52" i="68"/>
  <c r="B53" i="68"/>
  <c r="B54" i="68"/>
  <c r="B55" i="68"/>
  <c r="B56" i="68"/>
  <c r="B57" i="68"/>
  <c r="B58" i="68"/>
  <c r="B59" i="68"/>
  <c r="B60" i="68"/>
  <c r="B61" i="68"/>
  <c r="B62" i="68"/>
  <c r="B63" i="68"/>
  <c r="B64" i="68"/>
  <c r="B65" i="68"/>
  <c r="B66" i="68"/>
  <c r="B36" i="68"/>
  <c r="B20" i="68"/>
  <c r="B21" i="68"/>
  <c r="B22" i="68"/>
  <c r="B23" i="68"/>
  <c r="B24" i="68"/>
  <c r="B25" i="68"/>
  <c r="B26" i="68"/>
  <c r="B27" i="68"/>
  <c r="B28" i="68"/>
  <c r="B29" i="68"/>
  <c r="B30" i="68"/>
  <c r="B31" i="68"/>
  <c r="B32" i="68"/>
  <c r="B33" i="68"/>
  <c r="B34" i="68"/>
  <c r="B35" i="68"/>
  <c r="B7" i="68"/>
  <c r="B8" i="68"/>
  <c r="B9" i="68"/>
  <c r="B10" i="68"/>
  <c r="B11" i="68"/>
  <c r="B12" i="68"/>
  <c r="B13" i="68"/>
  <c r="B14" i="68"/>
  <c r="B15" i="68"/>
  <c r="B16" i="68"/>
  <c r="B17" i="68"/>
  <c r="B18" i="68"/>
  <c r="B19" i="68"/>
  <c r="B6" i="68"/>
  <c r="T36" i="68" l="1"/>
  <c r="T35" i="68"/>
  <c r="T34" i="68"/>
  <c r="T33" i="68"/>
  <c r="T32" i="68"/>
  <c r="T31" i="68"/>
  <c r="T30" i="68"/>
  <c r="T29" i="68"/>
  <c r="T28" i="68"/>
  <c r="T27" i="68"/>
  <c r="T26" i="68"/>
  <c r="T25" i="68"/>
  <c r="T24" i="68"/>
  <c r="T23" i="68"/>
  <c r="T22" i="68"/>
  <c r="T21" i="68"/>
  <c r="T20" i="68"/>
  <c r="T19" i="68"/>
  <c r="T18" i="68"/>
  <c r="T17" i="68"/>
  <c r="T16" i="68"/>
  <c r="T15" i="68"/>
  <c r="T14" i="68"/>
  <c r="T13" i="68"/>
  <c r="T12" i="68"/>
  <c r="T11" i="68"/>
  <c r="T10" i="68"/>
  <c r="T9" i="68"/>
  <c r="T8" i="68"/>
  <c r="T7" i="68"/>
  <c r="T6" i="68"/>
  <c r="R35" i="68"/>
  <c r="R34" i="68"/>
  <c r="R33" i="68"/>
  <c r="R32" i="68"/>
  <c r="R31" i="68"/>
  <c r="R30" i="68"/>
  <c r="R29" i="68"/>
  <c r="R28" i="68"/>
  <c r="R27" i="68"/>
  <c r="R26" i="68"/>
  <c r="R25" i="68"/>
  <c r="R24" i="68"/>
  <c r="R23" i="68"/>
  <c r="R22" i="68"/>
  <c r="R21" i="68"/>
  <c r="R20" i="68"/>
  <c r="R19" i="68"/>
  <c r="R18" i="68"/>
  <c r="R17" i="68"/>
  <c r="R16" i="68"/>
  <c r="R15" i="68"/>
  <c r="R14" i="68"/>
  <c r="R13" i="68"/>
  <c r="R12" i="68"/>
  <c r="R11" i="68"/>
  <c r="R10" i="68"/>
  <c r="R9" i="68"/>
  <c r="R8" i="68"/>
  <c r="R7" i="68"/>
  <c r="R6" i="68"/>
  <c r="P36" i="68"/>
  <c r="P35" i="68"/>
  <c r="P34" i="68"/>
  <c r="P33" i="68"/>
  <c r="P32" i="68"/>
  <c r="P31" i="68"/>
  <c r="P30" i="68"/>
  <c r="P29" i="68"/>
  <c r="P28" i="68"/>
  <c r="P27" i="68"/>
  <c r="P26" i="68"/>
  <c r="P25" i="68"/>
  <c r="P24" i="68"/>
  <c r="P23" i="68"/>
  <c r="P22" i="68"/>
  <c r="P21" i="68"/>
  <c r="P20" i="68"/>
  <c r="P19" i="68"/>
  <c r="P18" i="68"/>
  <c r="P17" i="68"/>
  <c r="P16" i="68"/>
  <c r="P15" i="68"/>
  <c r="P14" i="68"/>
  <c r="P13" i="68"/>
  <c r="P12" i="68"/>
  <c r="P11" i="68"/>
  <c r="P10" i="68"/>
  <c r="P9" i="68"/>
  <c r="P8" i="68"/>
  <c r="P7" i="68"/>
  <c r="P6" i="68"/>
  <c r="N35" i="68"/>
  <c r="N34" i="68"/>
  <c r="N33" i="68"/>
  <c r="N32" i="68"/>
  <c r="N31" i="68"/>
  <c r="N30" i="68"/>
  <c r="N29" i="68"/>
  <c r="N28" i="68"/>
  <c r="N27" i="68"/>
  <c r="N26" i="68"/>
  <c r="N25" i="68"/>
  <c r="N24" i="68"/>
  <c r="N23" i="68"/>
  <c r="N22" i="68"/>
  <c r="N21" i="68"/>
  <c r="N20" i="68"/>
  <c r="N19" i="68"/>
  <c r="N18" i="68"/>
  <c r="N17" i="68"/>
  <c r="N16" i="68"/>
  <c r="N15" i="68"/>
  <c r="N14" i="68"/>
  <c r="N13" i="68"/>
  <c r="N12" i="68"/>
  <c r="N11" i="68"/>
  <c r="N10" i="68"/>
  <c r="N9" i="68"/>
  <c r="N8" i="68"/>
  <c r="N7" i="68"/>
  <c r="N6" i="68"/>
  <c r="L36" i="68"/>
  <c r="L35" i="68"/>
  <c r="L34" i="68"/>
  <c r="L33" i="68"/>
  <c r="L32" i="68"/>
  <c r="L31" i="68"/>
  <c r="L30" i="68"/>
  <c r="L29" i="68"/>
  <c r="L28" i="68"/>
  <c r="L27" i="68"/>
  <c r="L26" i="68"/>
  <c r="L25" i="68"/>
  <c r="L24" i="68"/>
  <c r="L23" i="68"/>
  <c r="L22" i="68"/>
  <c r="L21" i="68"/>
  <c r="L20" i="68"/>
  <c r="L19" i="68"/>
  <c r="L18" i="68"/>
  <c r="L17" i="68"/>
  <c r="L16" i="68"/>
  <c r="L15" i="68"/>
  <c r="L14" i="68"/>
  <c r="L13" i="68"/>
  <c r="L12" i="68"/>
  <c r="L11" i="68"/>
  <c r="L10" i="68"/>
  <c r="L9" i="68"/>
  <c r="L8" i="68"/>
  <c r="L7" i="68"/>
  <c r="L6" i="68"/>
  <c r="J36" i="68"/>
  <c r="J35" i="68"/>
  <c r="J34" i="68"/>
  <c r="J33" i="68"/>
  <c r="J32" i="68"/>
  <c r="J31" i="68"/>
  <c r="J30" i="68"/>
  <c r="J29" i="68"/>
  <c r="J28" i="68"/>
  <c r="J27" i="68"/>
  <c r="J26" i="68"/>
  <c r="J25" i="68"/>
  <c r="J24" i="68"/>
  <c r="J23" i="68"/>
  <c r="J22" i="68"/>
  <c r="J21" i="68"/>
  <c r="J20" i="68"/>
  <c r="J19" i="68"/>
  <c r="J18" i="68"/>
  <c r="J17" i="68"/>
  <c r="J16" i="68"/>
  <c r="J15" i="68"/>
  <c r="J14" i="68"/>
  <c r="J13" i="68"/>
  <c r="J12" i="68"/>
  <c r="J11" i="68"/>
  <c r="J10" i="68"/>
  <c r="J9" i="68"/>
  <c r="J8" i="68"/>
  <c r="J7" i="68"/>
  <c r="J6" i="68"/>
  <c r="H35" i="68"/>
  <c r="H34" i="68"/>
  <c r="H33" i="68"/>
  <c r="H32" i="68"/>
  <c r="H31" i="68"/>
  <c r="H30" i="68"/>
  <c r="H29" i="68"/>
  <c r="H28" i="68"/>
  <c r="H27" i="68"/>
  <c r="H26" i="68"/>
  <c r="H25" i="68"/>
  <c r="H24" i="68"/>
  <c r="H23" i="68"/>
  <c r="H22" i="68"/>
  <c r="H21" i="68"/>
  <c r="H20" i="68"/>
  <c r="H19" i="68"/>
  <c r="H18" i="68"/>
  <c r="H17" i="68"/>
  <c r="H16" i="68"/>
  <c r="H15" i="68"/>
  <c r="H14" i="68"/>
  <c r="H13" i="68"/>
  <c r="H12" i="68"/>
  <c r="H11" i="68"/>
  <c r="H10" i="68"/>
  <c r="H9" i="68"/>
  <c r="H8" i="68"/>
  <c r="H7" i="68"/>
  <c r="H6" i="68"/>
  <c r="F36" i="68"/>
  <c r="F35" i="68"/>
  <c r="F34" i="68"/>
  <c r="F33" i="68"/>
  <c r="F32" i="68"/>
  <c r="F31" i="68"/>
  <c r="F30" i="68"/>
  <c r="F29" i="68"/>
  <c r="F28" i="68"/>
  <c r="F27" i="68"/>
  <c r="F26" i="68"/>
  <c r="F25" i="68"/>
  <c r="F24" i="68"/>
  <c r="F23" i="68"/>
  <c r="F22" i="68"/>
  <c r="F21" i="68"/>
  <c r="F20" i="68"/>
  <c r="F19" i="68"/>
  <c r="F18" i="68"/>
  <c r="F17" i="68"/>
  <c r="F16" i="68"/>
  <c r="F15" i="68"/>
  <c r="F6" i="68"/>
  <c r="F14" i="68"/>
  <c r="F13" i="68"/>
  <c r="F10" i="68"/>
  <c r="F9" i="68"/>
  <c r="F8" i="68"/>
  <c r="F12" i="68"/>
  <c r="F11" i="68"/>
  <c r="F7" i="68"/>
  <c r="D6" i="68"/>
  <c r="D7" i="68"/>
  <c r="D8" i="68"/>
  <c r="D9" i="68"/>
  <c r="D10" i="68"/>
  <c r="D11" i="68"/>
  <c r="D12" i="68"/>
  <c r="D13" i="68"/>
  <c r="D14" i="68"/>
  <c r="D15" i="68"/>
  <c r="D16" i="68"/>
  <c r="D17" i="68"/>
  <c r="D18" i="68"/>
  <c r="D19" i="68"/>
  <c r="D20" i="68"/>
  <c r="D21" i="68"/>
  <c r="D22" i="68"/>
  <c r="D23" i="68"/>
  <c r="D24" i="68"/>
  <c r="D25" i="68"/>
  <c r="D26" i="68"/>
  <c r="D27" i="68"/>
  <c r="D28" i="68"/>
  <c r="D29" i="68"/>
  <c r="D30" i="68"/>
  <c r="D31" i="68"/>
  <c r="D32" i="68"/>
  <c r="D33" i="68"/>
  <c r="D34" i="68"/>
  <c r="D35" i="68"/>
  <c r="I1" i="3" l="1"/>
  <c r="C2" i="16" l="1"/>
  <c r="C3" i="16" s="1"/>
  <c r="C2" i="17" l="1"/>
  <c r="C3" i="17" s="1"/>
  <c r="AF1" i="16"/>
  <c r="AF1" i="17" s="1"/>
  <c r="AF1" i="18" s="1"/>
  <c r="AF1" i="19" s="1"/>
  <c r="AF1" i="20" s="1"/>
  <c r="AF1" i="21" s="1"/>
  <c r="AF1" i="22" s="1"/>
  <c r="AF1" i="23" s="1"/>
  <c r="AF1" i="24" s="1"/>
  <c r="AF1" i="25" s="1"/>
  <c r="AF1" i="26" s="1"/>
  <c r="AF1" i="27" s="1"/>
  <c r="AF1" i="28" s="1"/>
  <c r="AF1" i="29" s="1"/>
  <c r="AF1" i="30" s="1"/>
  <c r="AF1" i="31" s="1"/>
  <c r="AF1" i="32" s="1"/>
  <c r="AF1" i="33" s="1"/>
  <c r="AF1" i="34" s="1"/>
  <c r="AF1" i="35" s="1"/>
  <c r="AF1" i="36" s="1"/>
  <c r="AF1" i="37" s="1"/>
  <c r="AF1" i="38" s="1"/>
  <c r="AF1" i="39" s="1"/>
  <c r="AF1" i="40" s="1"/>
  <c r="AF1" i="41" s="1"/>
  <c r="AF1" i="42" s="1"/>
  <c r="AF1" i="43" s="1"/>
  <c r="AF1" i="44" s="1"/>
  <c r="AF1" i="45" s="1"/>
  <c r="AF1" i="46" s="1"/>
  <c r="AF1" i="47" s="1"/>
  <c r="AF1" i="48" s="1"/>
  <c r="AF1" i="49" s="1"/>
  <c r="AF1" i="50" s="1"/>
  <c r="AF1" i="51" s="1"/>
  <c r="AF1" i="52" s="1"/>
  <c r="AF1" i="53" s="1"/>
  <c r="AF1" i="54" s="1"/>
  <c r="AF1" i="55" s="1"/>
  <c r="AF1" i="56" s="1"/>
  <c r="AF1" i="57" s="1"/>
  <c r="AF1" i="58" s="1"/>
  <c r="AF1" i="59" s="1"/>
  <c r="AF1" i="60" s="1"/>
  <c r="AF1" i="61" s="1"/>
  <c r="AF1" i="62" s="1"/>
  <c r="AF1" i="63" s="1"/>
  <c r="AF1" i="64" s="1"/>
  <c r="AF1" i="65" s="1"/>
  <c r="AF1" i="66" s="1"/>
  <c r="AF1" i="67" s="1"/>
  <c r="C2" i="18" l="1"/>
  <c r="C3" i="18" s="1"/>
  <c r="C2" i="19" l="1"/>
  <c r="F1" i="19" s="1"/>
  <c r="F2" i="18"/>
  <c r="F3" i="18" s="1"/>
  <c r="X1" i="18"/>
  <c r="U1" i="18"/>
  <c r="O1" i="18"/>
  <c r="L1" i="18"/>
  <c r="I1" i="18"/>
  <c r="F1" i="18"/>
  <c r="C1" i="18"/>
  <c r="F2" i="17"/>
  <c r="F3" i="17" s="1"/>
  <c r="X1" i="17"/>
  <c r="U1" i="17"/>
  <c r="O1" i="17"/>
  <c r="L1" i="17"/>
  <c r="I1" i="17"/>
  <c r="F1" i="17"/>
  <c r="C1" i="17"/>
  <c r="F2" i="16"/>
  <c r="F3" i="16" s="1"/>
  <c r="X1" i="16"/>
  <c r="U1" i="16"/>
  <c r="O1" i="16"/>
  <c r="L1" i="16"/>
  <c r="I1" i="16"/>
  <c r="F1" i="16"/>
  <c r="C1" i="16"/>
  <c r="F2" i="19" l="1"/>
  <c r="F3" i="19" s="1"/>
  <c r="C3" i="19"/>
  <c r="C1" i="19"/>
  <c r="L1" i="19"/>
  <c r="U1" i="19"/>
  <c r="O1" i="19"/>
  <c r="I1" i="19"/>
  <c r="X1" i="19"/>
  <c r="I2" i="16"/>
  <c r="I3" i="16" s="1"/>
  <c r="I2" i="17"/>
  <c r="I3" i="17" s="1"/>
  <c r="I2" i="18"/>
  <c r="I3" i="18" s="1"/>
  <c r="C2" i="20"/>
  <c r="C3" i="20" s="1"/>
  <c r="X1" i="3"/>
  <c r="U1" i="3"/>
  <c r="O1" i="3"/>
  <c r="L1" i="3"/>
  <c r="F1" i="3"/>
  <c r="C1" i="3"/>
  <c r="F2" i="3"/>
  <c r="F3" i="3" s="1"/>
  <c r="I2" i="19" l="1"/>
  <c r="I3" i="19" s="1"/>
  <c r="L2" i="18"/>
  <c r="L3" i="18" s="1"/>
  <c r="L2" i="17"/>
  <c r="L3" i="17" s="1"/>
  <c r="I2" i="3"/>
  <c r="I3" i="3" s="1"/>
  <c r="C2" i="21"/>
  <c r="C3" i="21" s="1"/>
  <c r="F1" i="20"/>
  <c r="I1" i="20"/>
  <c r="C1" i="20"/>
  <c r="F2" i="20"/>
  <c r="F3" i="20" s="1"/>
  <c r="X1" i="20"/>
  <c r="O1" i="20"/>
  <c r="U1" i="20"/>
  <c r="L1" i="20"/>
  <c r="L2" i="16"/>
  <c r="L3" i="16" s="1"/>
  <c r="L2" i="19" l="1"/>
  <c r="L3" i="19" s="1"/>
  <c r="I2" i="20"/>
  <c r="I3" i="20" s="1"/>
  <c r="O2" i="17"/>
  <c r="O3" i="17" s="1"/>
  <c r="O2" i="16"/>
  <c r="O3" i="16" s="1"/>
  <c r="O2" i="18"/>
  <c r="O3" i="18" s="1"/>
  <c r="L2" i="3"/>
  <c r="L3" i="3" s="1"/>
  <c r="C2" i="22"/>
  <c r="C3" i="22" s="1"/>
  <c r="F1" i="21"/>
  <c r="O1" i="21"/>
  <c r="C1" i="21"/>
  <c r="F2" i="21"/>
  <c r="F3" i="21" s="1"/>
  <c r="X1" i="21"/>
  <c r="U1" i="21"/>
  <c r="I1" i="21"/>
  <c r="L1" i="21"/>
  <c r="O2" i="19" l="1"/>
  <c r="O3" i="19" s="1"/>
  <c r="I2" i="21"/>
  <c r="I3" i="21" s="1"/>
  <c r="U2" i="18"/>
  <c r="U3" i="18" s="1"/>
  <c r="U2" i="16"/>
  <c r="U3" i="16" s="1"/>
  <c r="C2" i="23"/>
  <c r="C3" i="23" s="1"/>
  <c r="F1" i="22"/>
  <c r="C1" i="22"/>
  <c r="I1" i="22"/>
  <c r="F2" i="22"/>
  <c r="F3" i="22" s="1"/>
  <c r="X1" i="22"/>
  <c r="U1" i="22"/>
  <c r="O1" i="22"/>
  <c r="L1" i="22"/>
  <c r="U2" i="17"/>
  <c r="U3" i="17" s="1"/>
  <c r="O2" i="3"/>
  <c r="O3" i="3" s="1"/>
  <c r="L2" i="20"/>
  <c r="L3" i="20" s="1"/>
  <c r="U2" i="19" l="1"/>
  <c r="U3" i="19" s="1"/>
  <c r="X2" i="16"/>
  <c r="X3" i="16" s="1"/>
  <c r="I2" i="22"/>
  <c r="I3" i="22" s="1"/>
  <c r="U2" i="3"/>
  <c r="U3" i="3" s="1"/>
  <c r="X2" i="19"/>
  <c r="X3" i="19" s="1"/>
  <c r="O2" i="20"/>
  <c r="O3" i="20" s="1"/>
  <c r="X2" i="17"/>
  <c r="X3" i="17" s="1"/>
  <c r="X2" i="18"/>
  <c r="X3" i="18" s="1"/>
  <c r="C2" i="24"/>
  <c r="C3" i="24" s="1"/>
  <c r="F1" i="23"/>
  <c r="C1" i="23"/>
  <c r="O1" i="23"/>
  <c r="F2" i="23"/>
  <c r="F3" i="23" s="1"/>
  <c r="X1" i="23"/>
  <c r="U1" i="23"/>
  <c r="L1" i="23"/>
  <c r="I1" i="23"/>
  <c r="L2" i="21"/>
  <c r="L3" i="21" s="1"/>
  <c r="X2" i="3" l="1"/>
  <c r="X3" i="3" s="1"/>
  <c r="C2" i="25"/>
  <c r="C3" i="25" s="1"/>
  <c r="F1" i="24"/>
  <c r="C1" i="24"/>
  <c r="F2" i="24"/>
  <c r="F3" i="24" s="1"/>
  <c r="I1" i="24"/>
  <c r="X1" i="24"/>
  <c r="U1" i="24"/>
  <c r="O1" i="24"/>
  <c r="L1" i="24"/>
  <c r="I2" i="23"/>
  <c r="I3" i="23" s="1"/>
  <c r="L2" i="22"/>
  <c r="L3" i="22" s="1"/>
  <c r="O2" i="21"/>
  <c r="O3" i="21" s="1"/>
  <c r="U2" i="20"/>
  <c r="U3" i="20" s="1"/>
  <c r="O2" i="22" l="1"/>
  <c r="O3" i="22" s="1"/>
  <c r="I2" i="24"/>
  <c r="I3" i="24" s="1"/>
  <c r="L2" i="23"/>
  <c r="L3" i="23" s="1"/>
  <c r="X2" i="20"/>
  <c r="X3" i="20" s="1"/>
  <c r="C2" i="26"/>
  <c r="C3" i="26" s="1"/>
  <c r="F1" i="25"/>
  <c r="C1" i="25"/>
  <c r="F2" i="25"/>
  <c r="F3" i="25" s="1"/>
  <c r="O1" i="25"/>
  <c r="X1" i="25"/>
  <c r="I1" i="25"/>
  <c r="U1" i="25"/>
  <c r="L1" i="25"/>
  <c r="U2" i="21"/>
  <c r="U3" i="21" s="1"/>
  <c r="I2" i="25" l="1"/>
  <c r="I3" i="25" s="1"/>
  <c r="O2" i="23"/>
  <c r="O3" i="23" s="1"/>
  <c r="X2" i="21"/>
  <c r="X3" i="21" s="1"/>
  <c r="L2" i="24"/>
  <c r="L3" i="24" s="1"/>
  <c r="C2" i="27"/>
  <c r="C3" i="27" s="1"/>
  <c r="F1" i="26"/>
  <c r="I1" i="26"/>
  <c r="C1" i="26"/>
  <c r="F2" i="26"/>
  <c r="F3" i="26" s="1"/>
  <c r="X1" i="26"/>
  <c r="U1" i="26"/>
  <c r="O1" i="26"/>
  <c r="L1" i="26"/>
  <c r="U2" i="22"/>
  <c r="U3" i="22" s="1"/>
  <c r="O2" i="24" l="1"/>
  <c r="O3" i="24" s="1"/>
  <c r="X2" i="22"/>
  <c r="X3" i="22" s="1"/>
  <c r="U2" i="23"/>
  <c r="U3" i="23" s="1"/>
  <c r="I2" i="26"/>
  <c r="I3" i="26" s="1"/>
  <c r="C2" i="28"/>
  <c r="C3" i="28" s="1"/>
  <c r="F1" i="27"/>
  <c r="C1" i="27"/>
  <c r="F2" i="27"/>
  <c r="F3" i="27" s="1"/>
  <c r="X1" i="27"/>
  <c r="U1" i="27"/>
  <c r="I1" i="27"/>
  <c r="O1" i="27"/>
  <c r="L1" i="27"/>
  <c r="L2" i="25"/>
  <c r="L3" i="25" s="1"/>
  <c r="L2" i="26" l="1"/>
  <c r="L3" i="26" s="1"/>
  <c r="I2" i="27"/>
  <c r="I3" i="27" s="1"/>
  <c r="X2" i="23"/>
  <c r="X3" i="23" s="1"/>
  <c r="O2" i="25"/>
  <c r="O3" i="25" s="1"/>
  <c r="C2" i="29"/>
  <c r="C3" i="29" s="1"/>
  <c r="F1" i="28"/>
  <c r="C1" i="28"/>
  <c r="I1" i="28"/>
  <c r="F2" i="28"/>
  <c r="F3" i="28" s="1"/>
  <c r="X1" i="28"/>
  <c r="U1" i="28"/>
  <c r="O1" i="28"/>
  <c r="L1" i="28"/>
  <c r="U2" i="24"/>
  <c r="U3" i="24" s="1"/>
  <c r="U2" i="25" l="1"/>
  <c r="U3" i="25" s="1"/>
  <c r="X2" i="24"/>
  <c r="X3" i="24" s="1"/>
  <c r="L2" i="27"/>
  <c r="L3" i="27" s="1"/>
  <c r="I2" i="28"/>
  <c r="I3" i="28" s="1"/>
  <c r="C2" i="30"/>
  <c r="C3" i="30" s="1"/>
  <c r="F1" i="29"/>
  <c r="C1" i="29"/>
  <c r="F2" i="29"/>
  <c r="F3" i="29" s="1"/>
  <c r="X1" i="29"/>
  <c r="U1" i="29"/>
  <c r="O1" i="29"/>
  <c r="I1" i="29"/>
  <c r="L1" i="29"/>
  <c r="O2" i="26"/>
  <c r="O3" i="26" s="1"/>
  <c r="L2" i="28" l="1"/>
  <c r="L3" i="28" s="1"/>
  <c r="I2" i="29"/>
  <c r="I3" i="29" s="1"/>
  <c r="O2" i="27"/>
  <c r="O3" i="27" s="1"/>
  <c r="U2" i="26"/>
  <c r="U3" i="26" s="1"/>
  <c r="C2" i="31"/>
  <c r="C3" i="31" s="1"/>
  <c r="F1" i="30"/>
  <c r="C1" i="30"/>
  <c r="F2" i="30"/>
  <c r="F3" i="30" s="1"/>
  <c r="X1" i="30"/>
  <c r="U1" i="30"/>
  <c r="O1" i="30"/>
  <c r="L1" i="30"/>
  <c r="I1" i="30"/>
  <c r="X2" i="25"/>
  <c r="X3" i="25" s="1"/>
  <c r="X2" i="26" l="1"/>
  <c r="X3" i="26" s="1"/>
  <c r="I2" i="30"/>
  <c r="I3" i="30" s="1"/>
  <c r="U2" i="27"/>
  <c r="U3" i="27" s="1"/>
  <c r="L2" i="29"/>
  <c r="L3" i="29" s="1"/>
  <c r="C2" i="32"/>
  <c r="C3" i="32" s="1"/>
  <c r="F1" i="31"/>
  <c r="C1" i="31"/>
  <c r="F2" i="31"/>
  <c r="F3" i="31" s="1"/>
  <c r="I1" i="31"/>
  <c r="X1" i="31"/>
  <c r="U1" i="31"/>
  <c r="O1" i="31"/>
  <c r="L1" i="31"/>
  <c r="O2" i="28"/>
  <c r="O3" i="28" s="1"/>
  <c r="O2" i="29" l="1"/>
  <c r="O3" i="29" s="1"/>
  <c r="I2" i="31"/>
  <c r="I3" i="31" s="1"/>
  <c r="X2" i="27"/>
  <c r="X3" i="27" s="1"/>
  <c r="U2" i="28"/>
  <c r="U3" i="28" s="1"/>
  <c r="L2" i="30"/>
  <c r="L3" i="30" s="1"/>
  <c r="C2" i="33"/>
  <c r="C3" i="33" s="1"/>
  <c r="F1" i="32"/>
  <c r="C1" i="32"/>
  <c r="F2" i="32"/>
  <c r="F3" i="32" s="1"/>
  <c r="X1" i="32"/>
  <c r="U1" i="32"/>
  <c r="I1" i="32"/>
  <c r="O1" i="32"/>
  <c r="L1" i="32"/>
  <c r="X2" i="28" l="1"/>
  <c r="X3" i="28" s="1"/>
  <c r="C2" i="34"/>
  <c r="C3" i="34" s="1"/>
  <c r="F1" i="33"/>
  <c r="C1" i="33"/>
  <c r="I1" i="33"/>
  <c r="F2" i="33"/>
  <c r="F3" i="33" s="1"/>
  <c r="X1" i="33"/>
  <c r="U1" i="33"/>
  <c r="O1" i="33"/>
  <c r="L1" i="33"/>
  <c r="L2" i="31"/>
  <c r="L3" i="31" s="1"/>
  <c r="I2" i="32"/>
  <c r="I3" i="32" s="1"/>
  <c r="O2" i="30"/>
  <c r="O3" i="30" s="1"/>
  <c r="U2" i="29"/>
  <c r="U3" i="29" s="1"/>
  <c r="I2" i="33" l="1"/>
  <c r="I3" i="33" s="1"/>
  <c r="O2" i="31"/>
  <c r="O3" i="31" s="1"/>
  <c r="X2" i="29"/>
  <c r="X3" i="29" s="1"/>
  <c r="C2" i="35"/>
  <c r="C3" i="35" s="1"/>
  <c r="F1" i="34"/>
  <c r="C1" i="34"/>
  <c r="F2" i="34"/>
  <c r="F3" i="34" s="1"/>
  <c r="X1" i="34"/>
  <c r="I1" i="34"/>
  <c r="U1" i="34"/>
  <c r="O1" i="34"/>
  <c r="L1" i="34"/>
  <c r="L2" i="32"/>
  <c r="L3" i="32" s="1"/>
  <c r="U2" i="30"/>
  <c r="U3" i="30" s="1"/>
  <c r="C2" i="36" l="1"/>
  <c r="C3" i="36" s="1"/>
  <c r="F1" i="35"/>
  <c r="I1" i="35"/>
  <c r="C1" i="35"/>
  <c r="F2" i="35"/>
  <c r="F3" i="35" s="1"/>
  <c r="X1" i="35"/>
  <c r="U1" i="35"/>
  <c r="O1" i="35"/>
  <c r="L1" i="35"/>
  <c r="X2" i="30"/>
  <c r="X3" i="30" s="1"/>
  <c r="I2" i="34"/>
  <c r="I3" i="34" s="1"/>
  <c r="U2" i="31"/>
  <c r="U3" i="31" s="1"/>
  <c r="O2" i="32"/>
  <c r="O3" i="32" s="1"/>
  <c r="L2" i="33"/>
  <c r="L3" i="33" s="1"/>
  <c r="X2" i="31" l="1"/>
  <c r="X3" i="31" s="1"/>
  <c r="I2" i="35"/>
  <c r="I3" i="35" s="1"/>
  <c r="L2" i="34"/>
  <c r="L3" i="34" s="1"/>
  <c r="O2" i="33"/>
  <c r="O3" i="33" s="1"/>
  <c r="U2" i="32"/>
  <c r="U3" i="32" s="1"/>
  <c r="C2" i="37"/>
  <c r="C3" i="37" s="1"/>
  <c r="F1" i="36"/>
  <c r="C1" i="36"/>
  <c r="F2" i="36"/>
  <c r="F3" i="36" s="1"/>
  <c r="X1" i="36"/>
  <c r="U1" i="36"/>
  <c r="O1" i="36"/>
  <c r="L1" i="36"/>
  <c r="I1" i="36"/>
  <c r="U2" i="33" l="1"/>
  <c r="U3" i="33" s="1"/>
  <c r="I2" i="36"/>
  <c r="I3" i="36" s="1"/>
  <c r="O2" i="34"/>
  <c r="O3" i="34" s="1"/>
  <c r="C2" i="38"/>
  <c r="C3" i="38" s="1"/>
  <c r="F1" i="37"/>
  <c r="C1" i="37"/>
  <c r="F2" i="37"/>
  <c r="F3" i="37" s="1"/>
  <c r="I1" i="37"/>
  <c r="X1" i="37"/>
  <c r="U1" i="37"/>
  <c r="O1" i="37"/>
  <c r="L1" i="37"/>
  <c r="L2" i="35"/>
  <c r="L3" i="35" s="1"/>
  <c r="X2" i="32"/>
  <c r="X3" i="32" s="1"/>
  <c r="C2" i="39" l="1"/>
  <c r="C3" i="39" s="1"/>
  <c r="F1" i="38"/>
  <c r="C1" i="38"/>
  <c r="F2" i="38"/>
  <c r="F3" i="38" s="1"/>
  <c r="X1" i="38"/>
  <c r="U1" i="38"/>
  <c r="I1" i="38"/>
  <c r="O1" i="38"/>
  <c r="L1" i="38"/>
  <c r="U2" i="34"/>
  <c r="U3" i="34" s="1"/>
  <c r="I2" i="37"/>
  <c r="I3" i="37" s="1"/>
  <c r="L2" i="36"/>
  <c r="L3" i="36" s="1"/>
  <c r="O2" i="35"/>
  <c r="O3" i="35" s="1"/>
  <c r="X2" i="33"/>
  <c r="X3" i="33" s="1"/>
  <c r="O2" i="36" l="1"/>
  <c r="O3" i="36" s="1"/>
  <c r="L2" i="37"/>
  <c r="L3" i="37" s="1"/>
  <c r="I2" i="38"/>
  <c r="I3" i="38" s="1"/>
  <c r="X2" i="34"/>
  <c r="X3" i="34" s="1"/>
  <c r="U2" i="35"/>
  <c r="U3" i="35" s="1"/>
  <c r="C2" i="40"/>
  <c r="C3" i="40" s="1"/>
  <c r="F1" i="39"/>
  <c r="C1" i="39"/>
  <c r="I1" i="39"/>
  <c r="F2" i="39"/>
  <c r="F3" i="39" s="1"/>
  <c r="X1" i="39"/>
  <c r="U1" i="39"/>
  <c r="O1" i="39"/>
  <c r="L1" i="39"/>
  <c r="L2" i="38" l="1"/>
  <c r="L3" i="38" s="1"/>
  <c r="C2" i="41"/>
  <c r="C3" i="41" s="1"/>
  <c r="F1" i="40"/>
  <c r="C1" i="40"/>
  <c r="F2" i="40"/>
  <c r="F3" i="40" s="1"/>
  <c r="X1" i="40"/>
  <c r="U1" i="40"/>
  <c r="O1" i="40"/>
  <c r="L1" i="40"/>
  <c r="I1" i="40"/>
  <c r="O2" i="37"/>
  <c r="O3" i="37" s="1"/>
  <c r="I2" i="39"/>
  <c r="I3" i="39" s="1"/>
  <c r="X2" i="35"/>
  <c r="X3" i="35" s="1"/>
  <c r="U2" i="36"/>
  <c r="U3" i="36" s="1"/>
  <c r="L2" i="39" l="1"/>
  <c r="L3" i="39" s="1"/>
  <c r="I2" i="40"/>
  <c r="I3" i="40" s="1"/>
  <c r="U2" i="37"/>
  <c r="U3" i="37" s="1"/>
  <c r="X2" i="36"/>
  <c r="X3" i="36" s="1"/>
  <c r="C2" i="42"/>
  <c r="C3" i="42" s="1"/>
  <c r="F1" i="41"/>
  <c r="C1" i="41"/>
  <c r="F2" i="41"/>
  <c r="F3" i="41" s="1"/>
  <c r="I1" i="41"/>
  <c r="X1" i="41"/>
  <c r="U1" i="41"/>
  <c r="O1" i="41"/>
  <c r="L1" i="41"/>
  <c r="O2" i="38"/>
  <c r="O3" i="38" s="1"/>
  <c r="I2" i="41" l="1"/>
  <c r="I3" i="41" s="1"/>
  <c r="X2" i="37"/>
  <c r="X3" i="37" s="1"/>
  <c r="U2" i="38"/>
  <c r="U3" i="38" s="1"/>
  <c r="L2" i="40"/>
  <c r="L3" i="40" s="1"/>
  <c r="C2" i="43"/>
  <c r="C3" i="43" s="1"/>
  <c r="F1" i="42"/>
  <c r="C1" i="42"/>
  <c r="F2" i="42"/>
  <c r="F3" i="42" s="1"/>
  <c r="X1" i="42"/>
  <c r="U1" i="42"/>
  <c r="O1" i="42"/>
  <c r="I1" i="42"/>
  <c r="L1" i="42"/>
  <c r="O2" i="39"/>
  <c r="O3" i="39" s="1"/>
  <c r="U2" i="39" l="1"/>
  <c r="U3" i="39" s="1"/>
  <c r="O2" i="40"/>
  <c r="O3" i="40" s="1"/>
  <c r="I2" i="42"/>
  <c r="I3" i="42" s="1"/>
  <c r="X2" i="38"/>
  <c r="X3" i="38" s="1"/>
  <c r="C2" i="44"/>
  <c r="C3" i="44" s="1"/>
  <c r="F1" i="43"/>
  <c r="C1" i="43"/>
  <c r="F2" i="43"/>
  <c r="F3" i="43" s="1"/>
  <c r="X1" i="43"/>
  <c r="I1" i="43"/>
  <c r="U1" i="43"/>
  <c r="O1" i="43"/>
  <c r="L1" i="43"/>
  <c r="L2" i="41"/>
  <c r="L3" i="41" s="1"/>
  <c r="I2" i="43" l="1"/>
  <c r="I3" i="43" s="1"/>
  <c r="L2" i="42"/>
  <c r="L3" i="42" s="1"/>
  <c r="O2" i="41"/>
  <c r="O3" i="41" s="1"/>
  <c r="U2" i="40"/>
  <c r="U3" i="40" s="1"/>
  <c r="C2" i="45"/>
  <c r="C3" i="45" s="1"/>
  <c r="F1" i="44"/>
  <c r="I1" i="44"/>
  <c r="C1" i="44"/>
  <c r="F2" i="44"/>
  <c r="F3" i="44" s="1"/>
  <c r="X1" i="44"/>
  <c r="U1" i="44"/>
  <c r="O1" i="44"/>
  <c r="L1" i="44"/>
  <c r="X2" i="39"/>
  <c r="X3" i="39" s="1"/>
  <c r="X2" i="40" l="1"/>
  <c r="X3" i="40" s="1"/>
  <c r="I2" i="44"/>
  <c r="I3" i="44" s="1"/>
  <c r="U2" i="41"/>
  <c r="U3" i="41" s="1"/>
  <c r="O2" i="42"/>
  <c r="O3" i="42" s="1"/>
  <c r="C2" i="46"/>
  <c r="C3" i="46" s="1"/>
  <c r="F1" i="45"/>
  <c r="C1" i="45"/>
  <c r="F2" i="45"/>
  <c r="F3" i="45" s="1"/>
  <c r="I1" i="45"/>
  <c r="X1" i="45"/>
  <c r="U1" i="45"/>
  <c r="O1" i="45"/>
  <c r="L1" i="45"/>
  <c r="L2" i="43"/>
  <c r="L3" i="43" s="1"/>
  <c r="U2" i="42" l="1"/>
  <c r="U3" i="42" s="1"/>
  <c r="I2" i="45"/>
  <c r="I3" i="45" s="1"/>
  <c r="X2" i="41"/>
  <c r="X3" i="41" s="1"/>
  <c r="O2" i="43"/>
  <c r="O3" i="43" s="1"/>
  <c r="L2" i="44"/>
  <c r="L3" i="44" s="1"/>
  <c r="C2" i="47"/>
  <c r="C3" i="47" s="1"/>
  <c r="F1" i="46"/>
  <c r="C1" i="46"/>
  <c r="F2" i="46"/>
  <c r="F3" i="46" s="1"/>
  <c r="X1" i="46"/>
  <c r="U1" i="46"/>
  <c r="O1" i="46"/>
  <c r="L1" i="46"/>
  <c r="I1" i="46"/>
  <c r="I2" i="46" l="1"/>
  <c r="I3" i="46" s="1"/>
  <c r="U2" i="43"/>
  <c r="U3" i="43" s="1"/>
  <c r="C2" i="48"/>
  <c r="C3" i="48" s="1"/>
  <c r="F1" i="47"/>
  <c r="C1" i="47"/>
  <c r="I1" i="47"/>
  <c r="F2" i="47"/>
  <c r="F3" i="47" s="1"/>
  <c r="X1" i="47"/>
  <c r="U1" i="47"/>
  <c r="O1" i="47"/>
  <c r="L1" i="47"/>
  <c r="L2" i="45"/>
  <c r="L3" i="45" s="1"/>
  <c r="O2" i="44"/>
  <c r="O3" i="44" s="1"/>
  <c r="X2" i="42"/>
  <c r="X3" i="42" s="1"/>
  <c r="O2" i="45" l="1"/>
  <c r="O3" i="45" s="1"/>
  <c r="C2" i="49"/>
  <c r="C3" i="49" s="1"/>
  <c r="F1" i="48"/>
  <c r="C1" i="48"/>
  <c r="F2" i="48"/>
  <c r="F3" i="48" s="1"/>
  <c r="X1" i="48"/>
  <c r="U1" i="48"/>
  <c r="I1" i="48"/>
  <c r="O1" i="48"/>
  <c r="L1" i="48"/>
  <c r="X2" i="43"/>
  <c r="X3" i="43" s="1"/>
  <c r="I2" i="47"/>
  <c r="I3" i="47" s="1"/>
  <c r="U2" i="44"/>
  <c r="U3" i="44" s="1"/>
  <c r="L2" i="46"/>
  <c r="L3" i="46" s="1"/>
  <c r="L2" i="47" l="1"/>
  <c r="L3" i="47" s="1"/>
  <c r="I2" i="48"/>
  <c r="I3" i="48" s="1"/>
  <c r="O2" i="46"/>
  <c r="O3" i="46" s="1"/>
  <c r="C2" i="50"/>
  <c r="C3" i="50" s="1"/>
  <c r="F2" i="49"/>
  <c r="F3" i="49" s="1"/>
  <c r="F1" i="49"/>
  <c r="C1" i="49"/>
  <c r="I1" i="49"/>
  <c r="X1" i="49"/>
  <c r="U1" i="49"/>
  <c r="O1" i="49"/>
  <c r="L1" i="49"/>
  <c r="X2" i="44"/>
  <c r="X3" i="44" s="1"/>
  <c r="U2" i="45"/>
  <c r="U3" i="45" s="1"/>
  <c r="C2" i="51" l="1"/>
  <c r="C3" i="51" s="1"/>
  <c r="F1" i="50"/>
  <c r="C1" i="50"/>
  <c r="F2" i="50"/>
  <c r="F3" i="50" s="1"/>
  <c r="X1" i="50"/>
  <c r="U1" i="50"/>
  <c r="O1" i="50"/>
  <c r="L1" i="50"/>
  <c r="I1" i="50"/>
  <c r="U2" i="46"/>
  <c r="U3" i="46" s="1"/>
  <c r="X2" i="45"/>
  <c r="X3" i="45" s="1"/>
  <c r="L2" i="48"/>
  <c r="L3" i="48" s="1"/>
  <c r="I2" i="49"/>
  <c r="I3" i="49" s="1"/>
  <c r="O2" i="47"/>
  <c r="O3" i="47" s="1"/>
  <c r="O2" i="48" l="1"/>
  <c r="O3" i="48" s="1"/>
  <c r="I2" i="50"/>
  <c r="I3" i="50" s="1"/>
  <c r="U2" i="47"/>
  <c r="U3" i="47" s="1"/>
  <c r="X2" i="46"/>
  <c r="X3" i="46" s="1"/>
  <c r="L2" i="49"/>
  <c r="L3" i="49" s="1"/>
  <c r="C2" i="52"/>
  <c r="C3" i="52" s="1"/>
  <c r="F1" i="51"/>
  <c r="C1" i="51"/>
  <c r="F2" i="51"/>
  <c r="F3" i="51" s="1"/>
  <c r="X1" i="51"/>
  <c r="U1" i="51"/>
  <c r="O1" i="51"/>
  <c r="I1" i="51"/>
  <c r="L1" i="51"/>
  <c r="I2" i="51" l="1"/>
  <c r="I3" i="51" s="1"/>
  <c r="X2" i="47"/>
  <c r="X3" i="47" s="1"/>
  <c r="C2" i="53"/>
  <c r="C3" i="53" s="1"/>
  <c r="F1" i="52"/>
  <c r="C1" i="52"/>
  <c r="F2" i="52"/>
  <c r="F3" i="52" s="1"/>
  <c r="X1" i="52"/>
  <c r="I1" i="52"/>
  <c r="U1" i="52"/>
  <c r="O1" i="52"/>
  <c r="L1" i="52"/>
  <c r="L2" i="50"/>
  <c r="L3" i="50" s="1"/>
  <c r="O2" i="49"/>
  <c r="O3" i="49" s="1"/>
  <c r="U2" i="48"/>
  <c r="U3" i="48" s="1"/>
  <c r="X2" i="48" l="1"/>
  <c r="X3" i="48" s="1"/>
  <c r="O2" i="50"/>
  <c r="O3" i="50" s="1"/>
  <c r="C2" i="54"/>
  <c r="C3" i="54" s="1"/>
  <c r="F1" i="53"/>
  <c r="C1" i="53"/>
  <c r="I1" i="53"/>
  <c r="F2" i="53"/>
  <c r="F3" i="53" s="1"/>
  <c r="X1" i="53"/>
  <c r="U1" i="53"/>
  <c r="O1" i="53"/>
  <c r="L1" i="53"/>
  <c r="U2" i="49"/>
  <c r="U3" i="49" s="1"/>
  <c r="I2" i="52"/>
  <c r="I3" i="52" s="1"/>
  <c r="L2" i="51"/>
  <c r="L3" i="51" s="1"/>
  <c r="I2" i="53" l="1"/>
  <c r="I3" i="53" s="1"/>
  <c r="X2" i="49"/>
  <c r="X3" i="49" s="1"/>
  <c r="C2" i="55"/>
  <c r="C3" i="55" s="1"/>
  <c r="F1" i="54"/>
  <c r="I1" i="54"/>
  <c r="C1" i="54"/>
  <c r="F2" i="54"/>
  <c r="F3" i="54" s="1"/>
  <c r="X1" i="54"/>
  <c r="U1" i="54"/>
  <c r="O1" i="54"/>
  <c r="L1" i="54"/>
  <c r="O2" i="51"/>
  <c r="O3" i="51" s="1"/>
  <c r="U2" i="50"/>
  <c r="U3" i="50" s="1"/>
  <c r="L2" i="52"/>
  <c r="L3" i="52" s="1"/>
  <c r="O2" i="52" l="1"/>
  <c r="O3" i="52" s="1"/>
  <c r="U2" i="51"/>
  <c r="U3" i="51" s="1"/>
  <c r="C2" i="56"/>
  <c r="C3" i="56" s="1"/>
  <c r="F1" i="55"/>
  <c r="C1" i="55"/>
  <c r="F2" i="55"/>
  <c r="F3" i="55" s="1"/>
  <c r="X1" i="55"/>
  <c r="U1" i="55"/>
  <c r="I1" i="55"/>
  <c r="O1" i="55"/>
  <c r="L1" i="55"/>
  <c r="I2" i="54"/>
  <c r="I3" i="54" s="1"/>
  <c r="X2" i="50"/>
  <c r="X3" i="50" s="1"/>
  <c r="L2" i="53"/>
  <c r="L3" i="53" s="1"/>
  <c r="L2" i="54" l="1"/>
  <c r="L3" i="54" s="1"/>
  <c r="C2" i="57"/>
  <c r="C3" i="57" s="1"/>
  <c r="F1" i="56"/>
  <c r="C1" i="56"/>
  <c r="F2" i="56"/>
  <c r="F3" i="56" s="1"/>
  <c r="I1" i="56"/>
  <c r="X1" i="56"/>
  <c r="U1" i="56"/>
  <c r="O1" i="56"/>
  <c r="L1" i="56"/>
  <c r="O2" i="53"/>
  <c r="O3" i="53" s="1"/>
  <c r="X2" i="51"/>
  <c r="X3" i="51" s="1"/>
  <c r="I2" i="55"/>
  <c r="I3" i="55" s="1"/>
  <c r="U2" i="52"/>
  <c r="U3" i="52" s="1"/>
  <c r="I2" i="56" l="1"/>
  <c r="I3" i="56" s="1"/>
  <c r="U2" i="53"/>
  <c r="U3" i="53" s="1"/>
  <c r="X2" i="52"/>
  <c r="X3" i="52" s="1"/>
  <c r="C2" i="58"/>
  <c r="C3" i="58" s="1"/>
  <c r="F1" i="57"/>
  <c r="C1" i="57"/>
  <c r="F2" i="57"/>
  <c r="F3" i="57" s="1"/>
  <c r="X1" i="57"/>
  <c r="U1" i="57"/>
  <c r="O1" i="57"/>
  <c r="L1" i="57"/>
  <c r="I1" i="57"/>
  <c r="L2" i="55"/>
  <c r="L3" i="55" s="1"/>
  <c r="O2" i="54"/>
  <c r="O3" i="54" s="1"/>
  <c r="U2" i="54" l="1"/>
  <c r="U3" i="54" s="1"/>
  <c r="I2" i="57"/>
  <c r="I3" i="57" s="1"/>
  <c r="X2" i="53"/>
  <c r="X3" i="53" s="1"/>
  <c r="C2" i="59"/>
  <c r="C3" i="59" s="1"/>
  <c r="F1" i="58"/>
  <c r="C1" i="58"/>
  <c r="F2" i="58"/>
  <c r="F3" i="58" s="1"/>
  <c r="I1" i="58"/>
  <c r="X1" i="58"/>
  <c r="U1" i="58"/>
  <c r="O1" i="58"/>
  <c r="L1" i="58"/>
  <c r="O2" i="55"/>
  <c r="O3" i="55" s="1"/>
  <c r="L2" i="56"/>
  <c r="L3" i="56" s="1"/>
  <c r="C2" i="60" l="1"/>
  <c r="C3" i="60" s="1"/>
  <c r="F1" i="59"/>
  <c r="C1" i="59"/>
  <c r="F2" i="59"/>
  <c r="F3" i="59" s="1"/>
  <c r="I1" i="59"/>
  <c r="X1" i="59"/>
  <c r="U1" i="59"/>
  <c r="O1" i="59"/>
  <c r="L1" i="59"/>
  <c r="O2" i="56"/>
  <c r="O3" i="56" s="1"/>
  <c r="I2" i="58"/>
  <c r="I3" i="58" s="1"/>
  <c r="L2" i="57"/>
  <c r="L3" i="57" s="1"/>
  <c r="U2" i="55"/>
  <c r="U3" i="55" s="1"/>
  <c r="X2" i="54"/>
  <c r="X3" i="54" s="1"/>
  <c r="O2" i="57" l="1"/>
  <c r="O3" i="57" s="1"/>
  <c r="L2" i="58"/>
  <c r="L3" i="58" s="1"/>
  <c r="I2" i="59"/>
  <c r="I3" i="59" s="1"/>
  <c r="U2" i="56"/>
  <c r="U3" i="56" s="1"/>
  <c r="X2" i="55"/>
  <c r="X3" i="55" s="1"/>
  <c r="C2" i="61"/>
  <c r="C3" i="61" s="1"/>
  <c r="F1" i="60"/>
  <c r="C1" i="60"/>
  <c r="F2" i="60"/>
  <c r="F3" i="60" s="1"/>
  <c r="I1" i="60"/>
  <c r="X1" i="60"/>
  <c r="U1" i="60"/>
  <c r="O1" i="60"/>
  <c r="L1" i="60"/>
  <c r="I2" i="60" l="1"/>
  <c r="I3" i="60" s="1"/>
  <c r="X2" i="56"/>
  <c r="X3" i="56" s="1"/>
  <c r="L2" i="59"/>
  <c r="L3" i="59" s="1"/>
  <c r="C2" i="62"/>
  <c r="C3" i="62" s="1"/>
  <c r="F1" i="61"/>
  <c r="C1" i="61"/>
  <c r="F2" i="61"/>
  <c r="F3" i="61" s="1"/>
  <c r="X1" i="61"/>
  <c r="U1" i="61"/>
  <c r="I1" i="61"/>
  <c r="O1" i="61"/>
  <c r="L1" i="61"/>
  <c r="O2" i="58"/>
  <c r="O3" i="58" s="1"/>
  <c r="U2" i="57"/>
  <c r="U3" i="57" s="1"/>
  <c r="C2" i="63" l="1"/>
  <c r="C3" i="63" s="1"/>
  <c r="F1" i="62"/>
  <c r="C1" i="62"/>
  <c r="I1" i="62"/>
  <c r="F2" i="62"/>
  <c r="F3" i="62" s="1"/>
  <c r="X1" i="62"/>
  <c r="U1" i="62"/>
  <c r="O1" i="62"/>
  <c r="L1" i="62"/>
  <c r="X2" i="57"/>
  <c r="X3" i="57" s="1"/>
  <c r="I2" i="61"/>
  <c r="I3" i="61" s="1"/>
  <c r="O2" i="59"/>
  <c r="O3" i="59" s="1"/>
  <c r="U2" i="58"/>
  <c r="U3" i="58" s="1"/>
  <c r="L2" i="60"/>
  <c r="L3" i="60" s="1"/>
  <c r="O2" i="60" l="1"/>
  <c r="O3" i="60" s="1"/>
  <c r="U2" i="59"/>
  <c r="U3" i="59" s="1"/>
  <c r="I2" i="62"/>
  <c r="I3" i="62" s="1"/>
  <c r="L2" i="61"/>
  <c r="L3" i="61" s="1"/>
  <c r="X2" i="58"/>
  <c r="X3" i="58" s="1"/>
  <c r="C2" i="64"/>
  <c r="C3" i="64" s="1"/>
  <c r="F1" i="63"/>
  <c r="C1" i="63"/>
  <c r="F2" i="63"/>
  <c r="F3" i="63" s="1"/>
  <c r="X1" i="63"/>
  <c r="U1" i="63"/>
  <c r="O1" i="63"/>
  <c r="I1" i="63"/>
  <c r="L1" i="63"/>
  <c r="I2" i="63" l="1"/>
  <c r="I3" i="63" s="1"/>
  <c r="O2" i="61"/>
  <c r="O3" i="61" s="1"/>
  <c r="L2" i="62"/>
  <c r="L3" i="62" s="1"/>
  <c r="C2" i="65"/>
  <c r="C3" i="65" s="1"/>
  <c r="F1" i="64"/>
  <c r="I1" i="64"/>
  <c r="C1" i="64"/>
  <c r="F2" i="64"/>
  <c r="F3" i="64" s="1"/>
  <c r="X1" i="64"/>
  <c r="U1" i="64"/>
  <c r="O1" i="64"/>
  <c r="L1" i="64"/>
  <c r="X2" i="59"/>
  <c r="X3" i="59" s="1"/>
  <c r="U2" i="60"/>
  <c r="U3" i="60" s="1"/>
  <c r="C2" i="66" l="1"/>
  <c r="C3" i="66" s="1"/>
  <c r="F1" i="65"/>
  <c r="C1" i="65"/>
  <c r="F2" i="65"/>
  <c r="F3" i="65" s="1"/>
  <c r="X1" i="65"/>
  <c r="I1" i="65"/>
  <c r="U1" i="65"/>
  <c r="O1" i="65"/>
  <c r="L1" i="65"/>
  <c r="O2" i="62"/>
  <c r="O3" i="62" s="1"/>
  <c r="I2" i="64"/>
  <c r="I3" i="64" s="1"/>
  <c r="X2" i="60"/>
  <c r="X3" i="60" s="1"/>
  <c r="U2" i="61"/>
  <c r="U3" i="61" s="1"/>
  <c r="L2" i="63"/>
  <c r="L3" i="63" s="1"/>
  <c r="L2" i="64" l="1"/>
  <c r="L3" i="64" s="1"/>
  <c r="I2" i="65"/>
  <c r="I3" i="65" s="1"/>
  <c r="O2" i="63"/>
  <c r="O3" i="63" s="1"/>
  <c r="U2" i="62"/>
  <c r="U3" i="62" s="1"/>
  <c r="X2" i="61"/>
  <c r="X3" i="61" s="1"/>
  <c r="C2" i="67"/>
  <c r="C3" i="67" s="1"/>
  <c r="F1" i="66"/>
  <c r="C1" i="66"/>
  <c r="F2" i="66"/>
  <c r="F3" i="66" s="1"/>
  <c r="X1" i="66"/>
  <c r="U1" i="66"/>
  <c r="O1" i="66"/>
  <c r="L1" i="66"/>
  <c r="I1" i="66"/>
  <c r="I2" i="66" l="1"/>
  <c r="I3" i="66" s="1"/>
  <c r="X2" i="62"/>
  <c r="X3" i="62" s="1"/>
  <c r="U2" i="63"/>
  <c r="U3" i="63" s="1"/>
  <c r="F1" i="67"/>
  <c r="C1" i="67"/>
  <c r="L1" i="67"/>
  <c r="F2" i="67"/>
  <c r="F3" i="67" s="1"/>
  <c r="U1" i="67"/>
  <c r="X1" i="67"/>
  <c r="O1" i="67"/>
  <c r="I1" i="67"/>
  <c r="L2" i="65"/>
  <c r="L3" i="65" s="1"/>
  <c r="O2" i="64"/>
  <c r="O3" i="64" s="1"/>
  <c r="X2" i="63" l="1"/>
  <c r="X3" i="63" s="1"/>
  <c r="I2" i="67"/>
  <c r="I3" i="67" s="1"/>
  <c r="U2" i="64"/>
  <c r="U3" i="64" s="1"/>
  <c r="O2" i="65"/>
  <c r="O3" i="65" s="1"/>
  <c r="L2" i="66"/>
  <c r="L3" i="66" s="1"/>
  <c r="O2" i="66" l="1"/>
  <c r="O3" i="66" s="1"/>
  <c r="U2" i="65"/>
  <c r="U3" i="65" s="1"/>
  <c r="X2" i="64"/>
  <c r="X3" i="64" s="1"/>
  <c r="L2" i="67"/>
  <c r="L3" i="67" s="1"/>
  <c r="O2" i="67" l="1"/>
  <c r="O3" i="67" s="1"/>
  <c r="X2" i="65"/>
  <c r="X3" i="65" s="1"/>
  <c r="U2" i="66"/>
  <c r="U3" i="66" s="1"/>
  <c r="X2" i="66" l="1"/>
  <c r="X3" i="66" s="1"/>
  <c r="U2" i="67"/>
  <c r="U3" i="67" s="1"/>
  <c r="X2" i="67" l="1"/>
  <c r="X3" i="67" s="1"/>
</calcChain>
</file>

<file path=xl/sharedStrings.xml><?xml version="1.0" encoding="utf-8"?>
<sst xmlns="http://schemas.openxmlformats.org/spreadsheetml/2006/main" count="724" uniqueCount="42">
  <si>
    <t>レ</t>
    <phoneticPr fontId="2"/>
  </si>
  <si>
    <t>Task List</t>
    <phoneticPr fontId="2"/>
  </si>
  <si>
    <t>昼</t>
    <rPh sb="0" eb="1">
      <t>ヒル</t>
    </rPh>
    <phoneticPr fontId="2"/>
  </si>
  <si>
    <t>帰</t>
    <rPh sb="0" eb="1">
      <t>カエ</t>
    </rPh>
    <phoneticPr fontId="2"/>
  </si>
  <si>
    <t>ABC</t>
    <phoneticPr fontId="2"/>
  </si>
  <si>
    <t/>
  </si>
  <si>
    <t>☆</t>
    <phoneticPr fontId="2"/>
  </si>
  <si>
    <t>☆</t>
    <phoneticPr fontId="2"/>
  </si>
  <si>
    <t>♡</t>
    <phoneticPr fontId="2"/>
  </si>
  <si>
    <t>♡</t>
    <phoneticPr fontId="2"/>
  </si>
  <si>
    <t>Target ／ Review</t>
    <phoneticPr fontId="2"/>
  </si>
  <si>
    <t>Target ／ Review</t>
    <phoneticPr fontId="2"/>
  </si>
  <si>
    <t>Target ／ Review</t>
    <phoneticPr fontId="2"/>
  </si>
  <si>
    <t>Target ／ Review</t>
    <phoneticPr fontId="2"/>
  </si>
  <si>
    <t>第　　　　週</t>
    <rPh sb="0" eb="1">
      <t>ダイ</t>
    </rPh>
    <rPh sb="5" eb="6">
      <t>シュウ</t>
    </rPh>
    <phoneticPr fontId="2"/>
  </si>
  <si>
    <t>＜憲法記念日＞</t>
    <rPh sb="1" eb="6">
      <t>ケンポウキネンビ</t>
    </rPh>
    <phoneticPr fontId="2"/>
  </si>
  <si>
    <t>＜海の日＞</t>
    <rPh sb="1" eb="2">
      <t>ウミ</t>
    </rPh>
    <rPh sb="3" eb="4">
      <t>ヒ</t>
    </rPh>
    <phoneticPr fontId="2"/>
  </si>
  <si>
    <t>＜スポーツの日＞</t>
    <rPh sb="6" eb="7">
      <t>ヒ</t>
    </rPh>
    <phoneticPr fontId="2"/>
  </si>
  <si>
    <t>＜山の日＞</t>
    <rPh sb="1" eb="2">
      <t>ヤマ</t>
    </rPh>
    <rPh sb="3" eb="4">
      <t>ヒ</t>
    </rPh>
    <phoneticPr fontId="2"/>
  </si>
  <si>
    <t>＜敬老の日＞</t>
    <rPh sb="1" eb="3">
      <t>ケイロウ</t>
    </rPh>
    <rPh sb="4" eb="5">
      <t>ヒ</t>
    </rPh>
    <phoneticPr fontId="2"/>
  </si>
  <si>
    <t>＜秋分の日＞</t>
    <rPh sb="1" eb="3">
      <t>シュウブン</t>
    </rPh>
    <rPh sb="4" eb="5">
      <t>ヒ</t>
    </rPh>
    <phoneticPr fontId="2"/>
  </si>
  <si>
    <t>＜文化の日＞</t>
    <rPh sb="1" eb="3">
      <t>ブンカ</t>
    </rPh>
    <rPh sb="4" eb="5">
      <t>ヒ</t>
    </rPh>
    <phoneticPr fontId="2"/>
  </si>
  <si>
    <t>＜勤労感謝の日＞</t>
    <rPh sb="1" eb="3">
      <t>キンロウ</t>
    </rPh>
    <rPh sb="3" eb="5">
      <t>カンシャ</t>
    </rPh>
    <rPh sb="6" eb="7">
      <t>ヒ</t>
    </rPh>
    <phoneticPr fontId="2"/>
  </si>
  <si>
    <t>＜元日＞</t>
    <rPh sb="1" eb="3">
      <t>ガンジツ</t>
    </rPh>
    <phoneticPr fontId="2"/>
  </si>
  <si>
    <t>＜建国記念の日＞</t>
    <rPh sb="1" eb="3">
      <t>ケンコク</t>
    </rPh>
    <rPh sb="3" eb="5">
      <t>キネン</t>
    </rPh>
    <rPh sb="6" eb="7">
      <t>ヒ</t>
    </rPh>
    <phoneticPr fontId="2"/>
  </si>
  <si>
    <t>＜春分の日＞</t>
    <rPh sb="1" eb="3">
      <t>シュンブン</t>
    </rPh>
    <rPh sb="4" eb="5">
      <t>ヒ</t>
    </rPh>
    <phoneticPr fontId="2"/>
  </si>
  <si>
    <t>＜成人の日＞</t>
    <rPh sb="1" eb="3">
      <t>セイジン</t>
    </rPh>
    <rPh sb="4" eb="5">
      <t>ヒ</t>
    </rPh>
    <phoneticPr fontId="2"/>
  </si>
  <si>
    <t>＜天皇誕生日＞</t>
    <rPh sb="1" eb="6">
      <t>テンノウタンジョウビ</t>
    </rPh>
    <phoneticPr fontId="2"/>
  </si>
  <si>
    <t>～＜夏季休業日＞</t>
    <rPh sb="2" eb="4">
      <t>カキ</t>
    </rPh>
    <rPh sb="4" eb="6">
      <t>キュウギョウ</t>
    </rPh>
    <rPh sb="6" eb="7">
      <t>ビ</t>
    </rPh>
    <phoneticPr fontId="2"/>
  </si>
  <si>
    <t>＜夏季休業日＞～</t>
    <rPh sb="1" eb="3">
      <t>カキ</t>
    </rPh>
    <rPh sb="3" eb="5">
      <t>キュウギョウ</t>
    </rPh>
    <rPh sb="5" eb="6">
      <t>ビ</t>
    </rPh>
    <phoneticPr fontId="2"/>
  </si>
  <si>
    <t>＜冬季休業＞～</t>
    <rPh sb="1" eb="3">
      <t>トウキ</t>
    </rPh>
    <rPh sb="3" eb="5">
      <t>キュウギョウ</t>
    </rPh>
    <phoneticPr fontId="2"/>
  </si>
  <si>
    <t>～＜冬季休業＞</t>
    <rPh sb="2" eb="4">
      <t>トウキ</t>
    </rPh>
    <rPh sb="4" eb="6">
      <t>キュウギョウ</t>
    </rPh>
    <phoneticPr fontId="2"/>
  </si>
  <si>
    <t>＜学年末休業＞～</t>
    <rPh sb="1" eb="4">
      <t>ガクネンマツ</t>
    </rPh>
    <rPh sb="4" eb="6">
      <t>キュウギョウ</t>
    </rPh>
    <phoneticPr fontId="2"/>
  </si>
  <si>
    <t>令和５年度</t>
    <rPh sb="0" eb="2">
      <t>レイワ</t>
    </rPh>
    <rPh sb="3" eb="5">
      <t>ネンド</t>
    </rPh>
    <phoneticPr fontId="2"/>
  </si>
  <si>
    <t>年間計画</t>
    <phoneticPr fontId="2"/>
  </si>
  <si>
    <t>＜年度始休業＞</t>
    <rPh sb="1" eb="3">
      <t>ネンド</t>
    </rPh>
    <rPh sb="3" eb="4">
      <t>ハジメ</t>
    </rPh>
    <rPh sb="4" eb="6">
      <t>キュウギョウ</t>
    </rPh>
    <phoneticPr fontId="2"/>
  </si>
  <si>
    <t>＜昭和の日＞</t>
    <rPh sb="1" eb="3">
      <t>ショウワ</t>
    </rPh>
    <rPh sb="4" eb="5">
      <t>ヒ</t>
    </rPh>
    <phoneticPr fontId="2"/>
  </si>
  <si>
    <t>＜みどりの日＞</t>
    <rPh sb="5" eb="6">
      <t>ヒ</t>
    </rPh>
    <phoneticPr fontId="2"/>
  </si>
  <si>
    <t>＜こどもの日＞</t>
    <rPh sb="5" eb="6">
      <t>ヒ</t>
    </rPh>
    <phoneticPr fontId="2"/>
  </si>
  <si>
    <t>＜振替休日＞</t>
    <rPh sb="1" eb="5">
      <t>フリカエキュウジツ</t>
    </rPh>
    <phoneticPr fontId="2"/>
  </si>
  <si>
    <t>参照用</t>
    <rPh sb="0" eb="3">
      <t>サンショウヨウ</t>
    </rPh>
    <phoneticPr fontId="2"/>
  </si>
  <si>
    <t>スペース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</si>
</sst>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m&quot;月&quot;d&quot;日（&quot;aaa&quot;）&quot;"/>
    <numFmt numFmtId="177" formatCode="yyyymmdd"/>
    <numFmt numFmtId="178" formatCode="[$-411]ggge&quot;年&quot;m&quot;月&quot;d&quot;日(&quot;aaa&quot;)&quot;"/>
    <numFmt numFmtId="179" formatCode="#&quot; week&quot;"/>
    <numFmt numFmtId="180" formatCode="d&quot;（&quot;aaa&quot;）&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1"/>
      <name val="ＭＳ Ｐゴシック"/>
      <family val="3"/>
      <charset val="128"/>
    </font>
    <font>
      <sz val="11"/>
      <color theme="0" tint="-0.499984740745262"/>
      <name val="ＭＳ Ｐゴシック"/>
      <family val="3"/>
      <charset val="128"/>
      <scheme val="minor"/>
    </font>
    <font>
      <sz val="11"/>
      <color theme="0" tint="-0.499984740745262"/>
      <name val="ＭＳ Ｐ明朝"/>
      <family val="1"/>
      <charset val="128"/>
    </font>
    <font>
      <sz val="11"/>
      <color theme="0" tint="-0.499984740745262"/>
      <name val="ＭＳ Ｐゴシック"/>
      <family val="3"/>
      <charset val="128"/>
    </font>
    <font>
      <sz val="14"/>
      <color theme="0" tint="-0.499984740745262"/>
      <name val="メイリオ"/>
      <family val="3"/>
      <charset val="128"/>
    </font>
    <font>
      <sz val="10"/>
      <color theme="0" tint="-0.499984740745262"/>
      <name val="メイリオ"/>
      <family val="3"/>
      <charset val="128"/>
    </font>
    <font>
      <i/>
      <sz val="12"/>
      <color theme="0" tint="-0.499984740745262"/>
      <name val="メイリオ"/>
      <family val="3"/>
      <charset val="128"/>
    </font>
    <font>
      <sz val="12"/>
      <color theme="0" tint="-0.499984740745262"/>
      <name val="メイリオ"/>
      <family val="3"/>
      <charset val="128"/>
    </font>
    <font>
      <sz val="11"/>
      <color theme="0" tint="-0.499984740745262"/>
      <name val="メイリオ"/>
      <family val="3"/>
      <charset val="128"/>
    </font>
    <font>
      <sz val="8"/>
      <color theme="0" tint="-0.499984740745262"/>
      <name val="メイリオ"/>
      <family val="3"/>
      <charset val="128"/>
    </font>
    <font>
      <sz val="16"/>
      <color theme="0" tint="-0.499984740745262"/>
      <name val="メイリオ"/>
      <family val="3"/>
      <charset val="128"/>
    </font>
    <font>
      <b/>
      <sz val="11"/>
      <name val="ＭＳ Ｐゴシック"/>
      <family val="3"/>
      <charset val="128"/>
    </font>
    <font>
      <b/>
      <sz val="9"/>
      <name val="ＭＳ Ｐゴシック"/>
      <family val="3"/>
      <charset val="128"/>
    </font>
    <font>
      <b/>
      <sz val="14"/>
      <name val="ＭＳ Ｐゴシック"/>
      <family val="3"/>
      <charset val="128"/>
    </font>
    <font>
      <b/>
      <sz val="16"/>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114">
    <border>
      <left/>
      <right/>
      <top/>
      <bottom/>
      <diagonal/>
    </border>
    <border>
      <left/>
      <right style="thin">
        <color theme="0" tint="-0.34998626667073579"/>
      </right>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top/>
      <bottom style="double">
        <color theme="0" tint="-0.34998626667073579"/>
      </bottom>
      <diagonal/>
    </border>
    <border>
      <left/>
      <right/>
      <top/>
      <bottom style="double">
        <color theme="0" tint="-0.34998626667073579"/>
      </bottom>
      <diagonal/>
    </border>
    <border>
      <left/>
      <right style="medium">
        <color theme="0" tint="-0.34998626667073579"/>
      </right>
      <top/>
      <bottom style="double">
        <color theme="0" tint="-0.34998626667073579"/>
      </bottom>
      <diagonal/>
    </border>
    <border>
      <left style="thin">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bottom/>
      <diagonal/>
    </border>
    <border>
      <left style="thin">
        <color theme="0" tint="-0.34998626667073579"/>
      </left>
      <right/>
      <top/>
      <bottom style="double">
        <color theme="0" tint="-0.34998626667073579"/>
      </bottom>
      <diagonal/>
    </border>
    <border>
      <left/>
      <right style="thin">
        <color theme="0" tint="-0.34998626667073579"/>
      </right>
      <top/>
      <bottom style="double">
        <color theme="0" tint="-0.34998626667073579"/>
      </bottom>
      <diagonal/>
    </border>
    <border>
      <left style="medium">
        <color theme="0" tint="-0.34998626667073579"/>
      </left>
      <right style="thin">
        <color theme="0" tint="-0.34998626667073579"/>
      </right>
      <top/>
      <bottom style="hair">
        <color theme="0" tint="-0.34998626667073579"/>
      </bottom>
      <diagonal/>
    </border>
    <border>
      <left/>
      <right/>
      <top/>
      <bottom style="thin">
        <color theme="0" tint="-0.34998626667073579"/>
      </bottom>
      <diagonal/>
    </border>
    <border>
      <left/>
      <right style="double">
        <color theme="0" tint="-0.34998626667073579"/>
      </right>
      <top/>
      <bottom/>
      <diagonal/>
    </border>
    <border>
      <left/>
      <right style="double">
        <color theme="0" tint="-0.34998626667073579"/>
      </right>
      <top/>
      <bottom style="double">
        <color theme="0" tint="-0.34998626667073579"/>
      </bottom>
      <diagonal/>
    </border>
    <border>
      <left style="medium">
        <color theme="0" tint="-0.34998626667073579"/>
      </left>
      <right/>
      <top style="double">
        <color theme="0" tint="-0.34998626667073579"/>
      </top>
      <bottom/>
      <diagonal/>
    </border>
    <border>
      <left style="thin">
        <color theme="0" tint="-0.34998626667073579"/>
      </left>
      <right/>
      <top style="double">
        <color theme="0" tint="-0.34998626667073579"/>
      </top>
      <bottom/>
      <diagonal/>
    </border>
    <border>
      <left/>
      <right/>
      <top style="double">
        <color theme="0" tint="-0.34998626667073579"/>
      </top>
      <bottom/>
      <diagonal/>
    </border>
    <border>
      <left/>
      <right style="thin">
        <color theme="0" tint="-0.34998626667073579"/>
      </right>
      <top style="double">
        <color theme="0" tint="-0.34998626667073579"/>
      </top>
      <bottom/>
      <diagonal/>
    </border>
    <border>
      <left/>
      <right style="medium">
        <color theme="0" tint="-0.34998626667073579"/>
      </right>
      <top style="double">
        <color theme="0" tint="-0.34998626667073579"/>
      </top>
      <bottom/>
      <diagonal/>
    </border>
    <border>
      <left style="medium">
        <color theme="0" tint="-0.34998626667073579"/>
      </left>
      <right/>
      <top style="double">
        <color theme="0" tint="-0.34998626667073579"/>
      </top>
      <bottom style="hair">
        <color theme="0" tint="-0.34998626667073579"/>
      </bottom>
      <diagonal/>
    </border>
    <border>
      <left style="thin">
        <color theme="0" tint="-0.34998626667073579"/>
      </left>
      <right/>
      <top style="double">
        <color theme="0" tint="-0.34998626667073579"/>
      </top>
      <bottom style="hair">
        <color theme="0" tint="-0.34998626667073579"/>
      </bottom>
      <diagonal/>
    </border>
    <border>
      <left/>
      <right/>
      <top style="double">
        <color theme="0" tint="-0.34998626667073579"/>
      </top>
      <bottom style="hair">
        <color theme="0" tint="-0.34998626667073579"/>
      </bottom>
      <diagonal/>
    </border>
    <border>
      <left/>
      <right style="thin">
        <color theme="0" tint="-0.34998626667073579"/>
      </right>
      <top style="double">
        <color theme="0" tint="-0.34998626667073579"/>
      </top>
      <bottom style="hair">
        <color theme="0" tint="-0.34998626667073579"/>
      </bottom>
      <diagonal/>
    </border>
    <border>
      <left/>
      <right style="medium">
        <color theme="0" tint="-0.34998626667073579"/>
      </right>
      <top style="double">
        <color theme="0" tint="-0.34998626667073579"/>
      </top>
      <bottom style="hair">
        <color theme="0" tint="-0.34998626667073579"/>
      </bottom>
      <diagonal/>
    </border>
    <border>
      <left style="medium">
        <color theme="0" tint="-0.34998626667073579"/>
      </left>
      <right/>
      <top style="hair">
        <color theme="0" tint="-0.34998626667073579"/>
      </top>
      <bottom style="hair">
        <color theme="0" tint="-0.34998626667073579"/>
      </bottom>
      <diagonal/>
    </border>
    <border>
      <left style="thin">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right style="medium">
        <color theme="0" tint="-0.34998626667073579"/>
      </right>
      <top style="hair">
        <color theme="0" tint="-0.34998626667073579"/>
      </top>
      <bottom style="hair">
        <color theme="0" tint="-0.34998626667073579"/>
      </bottom>
      <diagonal/>
    </border>
    <border>
      <left/>
      <right style="medium">
        <color theme="0" tint="-0.34998626667073579"/>
      </right>
      <top style="hair">
        <color theme="0" tint="-0.34998626667073579"/>
      </top>
      <bottom/>
      <diagonal/>
    </border>
    <border>
      <left style="thin">
        <color theme="0" tint="-0.34998626667073579"/>
      </left>
      <right/>
      <top style="dotted">
        <color theme="0" tint="-0.34998626667073579"/>
      </top>
      <bottom style="hair">
        <color theme="0" tint="-0.34998626667073579"/>
      </bottom>
      <diagonal/>
    </border>
    <border>
      <left/>
      <right/>
      <top style="dotted">
        <color theme="0" tint="-0.34998626667073579"/>
      </top>
      <bottom style="hair">
        <color theme="0" tint="-0.34998626667073579"/>
      </bottom>
      <diagonal/>
    </border>
    <border>
      <left/>
      <right style="thin">
        <color theme="0" tint="-0.34998626667073579"/>
      </right>
      <top style="dotted">
        <color theme="0" tint="-0.34998626667073579"/>
      </top>
      <bottom style="hair">
        <color theme="0" tint="-0.34998626667073579"/>
      </bottom>
      <diagonal/>
    </border>
    <border>
      <left/>
      <right style="medium">
        <color theme="0" tint="-0.34998626667073579"/>
      </right>
      <top style="dotted">
        <color theme="0" tint="-0.34998626667073579"/>
      </top>
      <bottom style="hair">
        <color theme="0" tint="-0.34998626667073579"/>
      </bottom>
      <diagonal/>
    </border>
    <border>
      <left style="thin">
        <color theme="0" tint="-0.34998626667073579"/>
      </left>
      <right/>
      <top style="dotted">
        <color theme="0" tint="-0.34998626667073579"/>
      </top>
      <bottom style="medium">
        <color theme="0" tint="-0.34998626667073579"/>
      </bottom>
      <diagonal/>
    </border>
    <border>
      <left/>
      <right/>
      <top style="dotted">
        <color theme="0" tint="-0.34998626667073579"/>
      </top>
      <bottom style="medium">
        <color theme="0" tint="-0.34998626667073579"/>
      </bottom>
      <diagonal/>
    </border>
    <border>
      <left/>
      <right style="thin">
        <color theme="0" tint="-0.34998626667073579"/>
      </right>
      <top style="dotted">
        <color theme="0" tint="-0.34998626667073579"/>
      </top>
      <bottom style="medium">
        <color theme="0" tint="-0.34998626667073579"/>
      </bottom>
      <diagonal/>
    </border>
    <border>
      <left/>
      <right style="medium">
        <color theme="0" tint="-0.34998626667073579"/>
      </right>
      <top style="dotted">
        <color theme="0" tint="-0.34998626667073579"/>
      </top>
      <bottom style="medium">
        <color theme="0" tint="-0.34998626667073579"/>
      </bottom>
      <diagonal/>
    </border>
    <border>
      <left style="hair">
        <color theme="0" tint="-0.34998626667073579"/>
      </left>
      <right style="hair">
        <color theme="0" tint="-0.34998626667073579"/>
      </right>
      <top style="double">
        <color theme="0" tint="-0.34998626667073579"/>
      </top>
      <bottom/>
      <diagonal/>
    </border>
    <border>
      <left style="hair">
        <color theme="0" tint="-0.34998626667073579"/>
      </left>
      <right style="double">
        <color theme="0" tint="-0.34998626667073579"/>
      </right>
      <top style="double">
        <color theme="0" tint="-0.34998626667073579"/>
      </top>
      <bottom/>
      <diagonal/>
    </border>
    <border>
      <left/>
      <right/>
      <top style="thin">
        <color theme="0" tint="-0.34998626667073579"/>
      </top>
      <bottom/>
      <diagonal/>
    </border>
    <border>
      <left/>
      <right style="double">
        <color theme="0" tint="-0.34998626667073579"/>
      </right>
      <top style="thin">
        <color theme="0" tint="-0.34998626667073579"/>
      </top>
      <bottom/>
      <diagonal/>
    </border>
    <border>
      <left/>
      <right style="double">
        <color theme="0" tint="-0.34998626667073579"/>
      </right>
      <top/>
      <bottom style="thin">
        <color theme="0" tint="-0.34998626667073579"/>
      </bottom>
      <diagonal/>
    </border>
    <border>
      <left style="double">
        <color theme="0" tint="-0.34998626667073579"/>
      </left>
      <right/>
      <top style="double">
        <color theme="0" tint="-0.34998626667073579"/>
      </top>
      <bottom/>
      <diagonal/>
    </border>
    <border>
      <left style="double">
        <color theme="0" tint="-0.34998626667073579"/>
      </left>
      <right/>
      <top style="thin">
        <color theme="0" tint="-0.34998626667073579"/>
      </top>
      <bottom/>
      <diagonal/>
    </border>
    <border>
      <left style="double">
        <color theme="0" tint="-0.34998626667073579"/>
      </left>
      <right/>
      <top/>
      <bottom/>
      <diagonal/>
    </border>
    <border>
      <left style="double">
        <color theme="0" tint="-0.34998626667073579"/>
      </left>
      <right/>
      <top/>
      <bottom style="thin">
        <color theme="0" tint="-0.34998626667073579"/>
      </bottom>
      <diagonal/>
    </border>
    <border>
      <left/>
      <right style="hair">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double">
        <color theme="0" tint="-0.34998626667073579"/>
      </left>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uble">
        <color theme="0" tint="-0.34998626667073579"/>
      </right>
      <top style="dotted">
        <color theme="0" tint="-0.34998626667073579"/>
      </top>
      <bottom style="dotted">
        <color theme="0" tint="-0.34998626667073579"/>
      </bottom>
      <diagonal/>
    </border>
    <border>
      <left style="double">
        <color theme="0" tint="-0.34998626667073579"/>
      </left>
      <right/>
      <top style="dotted">
        <color theme="0" tint="-0.34998626667073579"/>
      </top>
      <bottom style="thin">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right/>
      <top style="dotted">
        <color theme="0" tint="-0.34998626667073579"/>
      </top>
      <bottom style="thin">
        <color theme="0" tint="-0.34998626667073579"/>
      </bottom>
      <diagonal/>
    </border>
    <border>
      <left/>
      <right style="double">
        <color theme="0" tint="-0.34998626667073579"/>
      </right>
      <top style="dotted">
        <color theme="0" tint="-0.34998626667073579"/>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medium">
        <color theme="0" tint="-0.34998626667073579"/>
      </right>
      <top/>
      <bottom style="hair">
        <color theme="0" tint="-0.34998626667073579"/>
      </bottom>
      <diagonal/>
    </border>
    <border>
      <left style="thin">
        <color theme="0" tint="-0.34998626667073579"/>
      </left>
      <right/>
      <top style="hair">
        <color theme="0" tint="-0.34998626667073579"/>
      </top>
      <bottom/>
      <diagonal/>
    </border>
    <border>
      <left/>
      <right/>
      <top style="hair">
        <color theme="0" tint="-0.34998626667073579"/>
      </top>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style="hair">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top style="medium">
        <color theme="0" tint="-0.34998626667073579"/>
      </top>
      <bottom style="double">
        <color theme="0" tint="-0.34998626667073579"/>
      </bottom>
      <diagonal/>
    </border>
    <border>
      <left/>
      <right/>
      <top style="medium">
        <color theme="0" tint="-0.34998626667073579"/>
      </top>
      <bottom style="double">
        <color theme="0" tint="-0.34998626667073579"/>
      </bottom>
      <diagonal/>
    </border>
    <border>
      <left/>
      <right style="thin">
        <color theme="0" tint="-0.34998626667073579"/>
      </right>
      <top style="medium">
        <color theme="0" tint="-0.34998626667073579"/>
      </top>
      <bottom style="double">
        <color theme="0" tint="-0.34998626667073579"/>
      </bottom>
      <diagonal/>
    </border>
    <border>
      <left style="thin">
        <color theme="0" tint="-0.34998626667073579"/>
      </left>
      <right/>
      <top/>
      <bottom style="dotted">
        <color theme="0" tint="-0.34998626667073579"/>
      </bottom>
      <diagonal/>
    </border>
    <border>
      <left/>
      <right/>
      <top/>
      <bottom style="dotted">
        <color theme="0" tint="-0.34998626667073579"/>
      </bottom>
      <diagonal/>
    </border>
    <border>
      <left/>
      <right style="medium">
        <color theme="0" tint="-0.34998626667073579"/>
      </right>
      <top/>
      <bottom style="dotted">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double">
        <color theme="0" tint="-0.34998626667073579"/>
      </left>
      <right style="thin">
        <color theme="0" tint="-0.34998626667073579"/>
      </right>
      <top style="thin">
        <color theme="0" tint="-0.34998626667073579"/>
      </top>
      <bottom/>
      <diagonal/>
    </border>
    <border>
      <left style="double">
        <color theme="0" tint="-0.34998626667073579"/>
      </left>
      <right style="thin">
        <color theme="0" tint="-0.34998626667073579"/>
      </right>
      <top/>
      <bottom/>
      <diagonal/>
    </border>
    <border>
      <left style="double">
        <color theme="0" tint="-0.34998626667073579"/>
      </left>
      <right style="thin">
        <color theme="0" tint="-0.34998626667073579"/>
      </right>
      <top/>
      <bottom style="double">
        <color theme="0" tint="-0.34998626667073579"/>
      </bottom>
      <diagonal/>
    </border>
    <border>
      <left/>
      <right style="thin">
        <color theme="0" tint="-0.34998626667073579"/>
      </right>
      <top style="hair">
        <color theme="0" tint="-0.34998626667073579"/>
      </top>
      <bottom/>
      <diagonal/>
    </border>
    <border>
      <left style="medium">
        <color theme="0" tint="-0.34998626667073579"/>
      </left>
      <right/>
      <top/>
      <bottom style="hair">
        <color theme="0" tint="-0.34998626667073579"/>
      </bottom>
      <diagonal/>
    </border>
    <border>
      <left/>
      <right style="medium">
        <color theme="0" tint="-0.34998626667073579"/>
      </right>
      <top style="medium">
        <color theme="0" tint="-0.34998626667073579"/>
      </top>
      <bottom style="double">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0" tint="-0.34998626667073579"/>
      </left>
      <right/>
      <top style="hair">
        <color theme="0" tint="-0.34998626667073579"/>
      </top>
      <bottom/>
      <diagonal/>
    </border>
  </borders>
  <cellStyleXfs count="3">
    <xf numFmtId="0" fontId="0" fillId="0" borderId="0"/>
    <xf numFmtId="38" fontId="5" fillId="0" borderId="0" applyFont="0" applyFill="0" applyBorder="0" applyAlignment="0" applyProtection="0"/>
    <xf numFmtId="6" fontId="5" fillId="0" borderId="0" applyFont="0" applyFill="0" applyBorder="0" applyAlignment="0" applyProtection="0"/>
  </cellStyleXfs>
  <cellXfs count="278">
    <xf numFmtId="0" fontId="0" fillId="0" borderId="0" xfId="0"/>
    <xf numFmtId="0" fontId="4" fillId="0" borderId="0" xfId="0" applyFont="1" applyAlignment="1">
      <alignment horizontal="center" vertical="center"/>
    </xf>
    <xf numFmtId="0" fontId="3" fillId="0" borderId="0" xfId="0" applyFont="1"/>
    <xf numFmtId="0" fontId="1" fillId="0" borderId="0" xfId="0" applyFont="1"/>
    <xf numFmtId="0" fontId="6" fillId="0" borderId="0" xfId="0" applyFont="1" applyAlignment="1">
      <alignment horizontal="center" vertical="center"/>
    </xf>
    <xf numFmtId="0" fontId="7" fillId="0" borderId="0" xfId="0" applyFont="1"/>
    <xf numFmtId="0" fontId="8" fillId="0" borderId="0" xfId="0" applyFont="1"/>
    <xf numFmtId="0" fontId="12" fillId="0" borderId="6" xfId="0" applyFont="1" applyBorder="1" applyAlignment="1">
      <alignment horizontal="center"/>
    </xf>
    <xf numFmtId="176" fontId="12" fillId="0" borderId="0" xfId="0" applyNumberFormat="1" applyFont="1" applyAlignment="1">
      <alignment horizontal="center" vertical="center"/>
    </xf>
    <xf numFmtId="0" fontId="13" fillId="0" borderId="0" xfId="0" applyFont="1"/>
    <xf numFmtId="0" fontId="14" fillId="0" borderId="0" xfId="0" applyFont="1" applyAlignment="1">
      <alignment horizontal="left" vertical="top" wrapText="1"/>
    </xf>
    <xf numFmtId="176" fontId="12" fillId="0" borderId="48" xfId="0" applyNumberFormat="1" applyFont="1" applyBorder="1" applyAlignment="1">
      <alignment vertical="center"/>
    </xf>
    <xf numFmtId="176" fontId="12" fillId="0" borderId="49" xfId="0" applyNumberFormat="1" applyFont="1" applyBorder="1" applyAlignment="1">
      <alignment vertical="center"/>
    </xf>
    <xf numFmtId="176" fontId="12" fillId="0" borderId="0" xfId="0" applyNumberFormat="1" applyFont="1" applyAlignment="1">
      <alignment vertical="center"/>
    </xf>
    <xf numFmtId="176" fontId="12" fillId="0" borderId="20" xfId="0" applyNumberFormat="1" applyFont="1" applyBorder="1" applyAlignment="1">
      <alignment vertical="center"/>
    </xf>
    <xf numFmtId="176" fontId="12" fillId="0" borderId="19" xfId="0" applyNumberFormat="1" applyFont="1" applyBorder="1" applyAlignment="1">
      <alignment vertical="center"/>
    </xf>
    <xf numFmtId="176" fontId="12" fillId="0" borderId="50" xfId="0" applyNumberFormat="1" applyFont="1" applyBorder="1" applyAlignment="1">
      <alignment vertical="center"/>
    </xf>
    <xf numFmtId="0" fontId="13" fillId="0" borderId="27" xfId="0" applyFont="1" applyBorder="1" applyAlignment="1">
      <alignment horizontal="center" vertical="center"/>
    </xf>
    <xf numFmtId="0" fontId="13" fillId="0" borderId="2" xfId="0" applyFont="1" applyBorder="1" applyAlignment="1">
      <alignment horizontal="center" vertical="center"/>
    </xf>
    <xf numFmtId="56" fontId="10" fillId="0" borderId="0" xfId="0" applyNumberFormat="1" applyFont="1" applyAlignment="1">
      <alignment horizontal="center" vertical="center"/>
    </xf>
    <xf numFmtId="0" fontId="13" fillId="0" borderId="18" xfId="0" applyFont="1" applyBorder="1" applyAlignment="1">
      <alignment horizontal="center" vertical="center"/>
    </xf>
    <xf numFmtId="0" fontId="14" fillId="0" borderId="0" xfId="0" applyFont="1" applyAlignment="1">
      <alignment vertical="top" wrapText="1"/>
    </xf>
    <xf numFmtId="49" fontId="10" fillId="0" borderId="0" xfId="0" applyNumberFormat="1" applyFont="1" applyAlignment="1">
      <alignment horizontal="center" vertical="center"/>
    </xf>
    <xf numFmtId="0" fontId="10" fillId="0" borderId="0" xfId="0" applyFont="1" applyAlignment="1">
      <alignment horizontal="center" vertical="center"/>
    </xf>
    <xf numFmtId="49" fontId="10" fillId="2" borderId="0" xfId="0" applyNumberFormat="1" applyFont="1" applyFill="1" applyAlignment="1">
      <alignment horizontal="center" vertical="center"/>
    </xf>
    <xf numFmtId="176" fontId="12" fillId="0" borderId="11" xfId="0" applyNumberFormat="1" applyFont="1" applyBorder="1" applyAlignment="1">
      <alignment vertical="center"/>
    </xf>
    <xf numFmtId="176" fontId="12" fillId="0" borderId="21" xfId="0" applyNumberFormat="1" applyFont="1" applyBorder="1" applyAlignment="1">
      <alignment vertical="center"/>
    </xf>
    <xf numFmtId="176" fontId="12" fillId="0" borderId="6" xfId="0" applyNumberFormat="1" applyFont="1" applyBorder="1" applyAlignment="1">
      <alignment vertical="center"/>
    </xf>
    <xf numFmtId="176" fontId="12" fillId="0" borderId="7" xfId="0" applyNumberFormat="1" applyFont="1" applyBorder="1" applyAlignment="1">
      <alignment vertical="center"/>
    </xf>
    <xf numFmtId="176" fontId="12" fillId="0" borderId="8" xfId="0" applyNumberFormat="1" applyFont="1" applyBorder="1" applyAlignment="1">
      <alignment vertical="center"/>
    </xf>
    <xf numFmtId="176" fontId="12" fillId="0" borderId="2" xfId="0" applyNumberFormat="1" applyFont="1" applyBorder="1" applyAlignment="1">
      <alignment vertical="center"/>
    </xf>
    <xf numFmtId="176" fontId="12" fillId="0" borderId="9" xfId="0" applyNumberFormat="1" applyFont="1" applyBorder="1" applyAlignment="1">
      <alignment vertical="center"/>
    </xf>
    <xf numFmtId="0" fontId="13" fillId="0" borderId="3" xfId="0" applyFont="1" applyBorder="1" applyAlignment="1">
      <alignment horizontal="center" vertical="center"/>
    </xf>
    <xf numFmtId="176" fontId="12" fillId="0" borderId="3" xfId="0" applyNumberFormat="1" applyFont="1" applyBorder="1" applyAlignment="1">
      <alignment vertical="center"/>
    </xf>
    <xf numFmtId="176" fontId="12" fillId="0" borderId="4" xfId="0" applyNumberFormat="1" applyFont="1" applyBorder="1" applyAlignment="1">
      <alignment vertical="center"/>
    </xf>
    <xf numFmtId="176" fontId="12" fillId="0" borderId="5" xfId="0" applyNumberFormat="1" applyFont="1" applyBorder="1" applyAlignment="1">
      <alignment vertical="center"/>
    </xf>
    <xf numFmtId="0" fontId="13" fillId="0" borderId="32" xfId="0" applyFont="1" applyBorder="1" applyAlignment="1">
      <alignment horizontal="center" vertical="center"/>
    </xf>
    <xf numFmtId="176" fontId="12" fillId="0" borderId="0" xfId="0" applyNumberFormat="1" applyFont="1" applyAlignment="1">
      <alignment vertical="top"/>
    </xf>
    <xf numFmtId="0" fontId="12" fillId="0" borderId="0" xfId="0" applyFont="1" applyAlignment="1">
      <alignment vertical="center"/>
    </xf>
    <xf numFmtId="0" fontId="14" fillId="0" borderId="0" xfId="0" applyFont="1" applyAlignment="1">
      <alignment horizontal="left" vertical="top"/>
    </xf>
    <xf numFmtId="0" fontId="12" fillId="0" borderId="48" xfId="0" applyFont="1" applyBorder="1" applyAlignment="1">
      <alignment vertical="center"/>
    </xf>
    <xf numFmtId="0" fontId="12" fillId="0" borderId="49" xfId="0" applyFont="1" applyBorder="1" applyAlignment="1">
      <alignment vertical="center"/>
    </xf>
    <xf numFmtId="0" fontId="12" fillId="0" borderId="20" xfId="0" applyFont="1" applyBorder="1" applyAlignment="1">
      <alignment vertical="center"/>
    </xf>
    <xf numFmtId="0" fontId="12" fillId="0" borderId="19" xfId="0" applyFont="1" applyBorder="1" applyAlignment="1">
      <alignment vertical="center"/>
    </xf>
    <xf numFmtId="0" fontId="12" fillId="0" borderId="50" xfId="0" applyFont="1" applyBorder="1" applyAlignment="1">
      <alignment vertical="center"/>
    </xf>
    <xf numFmtId="0" fontId="12" fillId="0" borderId="0" xfId="0" applyFont="1" applyAlignment="1">
      <alignment horizontal="center" vertical="center"/>
    </xf>
    <xf numFmtId="0" fontId="10" fillId="2" borderId="0" xfId="0" applyFont="1" applyFill="1" applyAlignment="1">
      <alignment horizontal="center" vertical="center"/>
    </xf>
    <xf numFmtId="0" fontId="12" fillId="0" borderId="11" xfId="0" applyFont="1" applyBorder="1" applyAlignment="1">
      <alignment vertical="center"/>
    </xf>
    <xf numFmtId="0" fontId="12" fillId="0" borderId="21" xfId="0" applyFont="1" applyBorder="1" applyAlignment="1">
      <alignment vertical="center"/>
    </xf>
    <xf numFmtId="0" fontId="12" fillId="0" borderId="0" xfId="0" applyFont="1" applyAlignment="1">
      <alignment vertical="top"/>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2" xfId="0"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176" fontId="10" fillId="0" borderId="51" xfId="0" applyNumberFormat="1" applyFont="1" applyBorder="1" applyAlignment="1">
      <alignment horizontal="center"/>
    </xf>
    <xf numFmtId="176" fontId="11" fillId="0" borderId="56" xfId="0" applyNumberFormat="1" applyFont="1" applyBorder="1" applyAlignment="1">
      <alignment horizontal="center"/>
    </xf>
    <xf numFmtId="0" fontId="12" fillId="0" borderId="58" xfId="0" applyFont="1" applyBorder="1" applyAlignment="1">
      <alignment horizontal="center" vertical="center"/>
    </xf>
    <xf numFmtId="176" fontId="12" fillId="0" borderId="58" xfId="0" applyNumberFormat="1" applyFont="1" applyBorder="1" applyAlignment="1">
      <alignment horizontal="center" vertical="center"/>
    </xf>
    <xf numFmtId="0" fontId="12" fillId="0" borderId="53" xfId="0" applyFont="1" applyBorder="1" applyAlignment="1">
      <alignment horizontal="center" vertical="center"/>
    </xf>
    <xf numFmtId="0" fontId="12" fillId="0" borderId="20" xfId="0" applyFont="1" applyBorder="1" applyAlignment="1">
      <alignment horizontal="center" vertical="center"/>
    </xf>
    <xf numFmtId="176" fontId="12" fillId="0" borderId="53"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12" fillId="0" borderId="54" xfId="0" applyFont="1" applyBorder="1" applyAlignment="1">
      <alignment horizontal="center" vertical="center"/>
    </xf>
    <xf numFmtId="0" fontId="12" fillId="0" borderId="19" xfId="0" applyFont="1" applyBorder="1" applyAlignment="1">
      <alignment horizontal="center" vertical="center"/>
    </xf>
    <xf numFmtId="0" fontId="12" fillId="0" borderId="50" xfId="0" applyFont="1" applyBorder="1" applyAlignment="1">
      <alignment horizontal="center" vertical="center"/>
    </xf>
    <xf numFmtId="176" fontId="12" fillId="0" borderId="54"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0" borderId="50" xfId="0" applyNumberFormat="1"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176" fontId="12" fillId="0" borderId="61" xfId="0" applyNumberFormat="1" applyFont="1" applyBorder="1" applyAlignment="1">
      <alignment horizontal="center" vertical="center"/>
    </xf>
    <xf numFmtId="176" fontId="12" fillId="0" borderId="62" xfId="0" applyNumberFormat="1" applyFont="1" applyBorder="1" applyAlignment="1">
      <alignment horizontal="center" vertical="center"/>
    </xf>
    <xf numFmtId="176" fontId="12" fillId="0" borderId="63" xfId="0" applyNumberFormat="1" applyFont="1" applyBorder="1" applyAlignment="1">
      <alignment horizontal="center" vertical="center"/>
    </xf>
    <xf numFmtId="176" fontId="12" fillId="0" borderId="64" xfId="0" applyNumberFormat="1"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176" fontId="12" fillId="0" borderId="65" xfId="0" applyNumberFormat="1" applyFont="1" applyBorder="1" applyAlignment="1">
      <alignment horizontal="center" vertical="center"/>
    </xf>
    <xf numFmtId="176" fontId="12" fillId="0" borderId="66" xfId="0" applyNumberFormat="1" applyFont="1" applyBorder="1" applyAlignment="1">
      <alignment horizontal="center" vertical="center"/>
    </xf>
    <xf numFmtId="176" fontId="12" fillId="0" borderId="67" xfId="0" applyNumberFormat="1" applyFont="1" applyBorder="1" applyAlignment="1">
      <alignment horizontal="center" vertical="center"/>
    </xf>
    <xf numFmtId="176" fontId="12" fillId="0" borderId="68" xfId="0" applyNumberFormat="1" applyFont="1" applyBorder="1" applyAlignment="1">
      <alignment horizontal="center" vertical="center"/>
    </xf>
    <xf numFmtId="179" fontId="12" fillId="0" borderId="0" xfId="0" applyNumberFormat="1" applyFont="1" applyAlignment="1">
      <alignment horizontal="center" vertical="top"/>
    </xf>
    <xf numFmtId="0" fontId="12" fillId="0" borderId="11" xfId="0" applyFont="1" applyBorder="1" applyAlignment="1">
      <alignment horizontal="right" vertical="top"/>
    </xf>
    <xf numFmtId="178" fontId="12" fillId="0" borderId="11" xfId="0" applyNumberFormat="1" applyFont="1" applyBorder="1" applyAlignment="1">
      <alignment horizontal="right" vertical="top"/>
    </xf>
    <xf numFmtId="0" fontId="12" fillId="0" borderId="11" xfId="0" applyFont="1" applyBorder="1" applyAlignment="1">
      <alignment vertical="top"/>
    </xf>
    <xf numFmtId="0" fontId="12" fillId="0" borderId="11" xfId="0" applyFont="1" applyBorder="1" applyAlignment="1">
      <alignment horizontal="center" vertical="top"/>
    </xf>
    <xf numFmtId="178" fontId="12" fillId="0" borderId="11" xfId="0" applyNumberFormat="1" applyFont="1" applyBorder="1" applyAlignment="1">
      <alignment horizontal="left" vertical="top"/>
    </xf>
    <xf numFmtId="0" fontId="12" fillId="0" borderId="11" xfId="0" applyFont="1" applyBorder="1" applyAlignment="1">
      <alignment horizontal="left" vertical="top"/>
    </xf>
    <xf numFmtId="178" fontId="12" fillId="0" borderId="11" xfId="0" applyNumberFormat="1" applyFont="1" applyBorder="1" applyAlignment="1">
      <alignment horizontal="center" vertical="top"/>
    </xf>
    <xf numFmtId="176" fontId="0" fillId="0" borderId="0" xfId="0" applyNumberFormat="1"/>
    <xf numFmtId="0" fontId="12" fillId="0" borderId="59" xfId="0" applyFont="1" applyBorder="1" applyAlignment="1">
      <alignment horizontal="center" vertical="center"/>
    </xf>
    <xf numFmtId="0" fontId="12" fillId="0" borderId="60" xfId="0" applyFont="1" applyBorder="1" applyAlignment="1">
      <alignment horizontal="center" vertical="center"/>
    </xf>
    <xf numFmtId="176" fontId="12" fillId="0" borderId="60" xfId="0" applyNumberFormat="1" applyFont="1" applyBorder="1" applyAlignment="1">
      <alignment horizontal="center" vertical="center"/>
    </xf>
    <xf numFmtId="176" fontId="12" fillId="0" borderId="59" xfId="0" applyNumberFormat="1" applyFont="1" applyBorder="1" applyAlignment="1">
      <alignment horizontal="center" vertical="center"/>
    </xf>
    <xf numFmtId="0" fontId="13" fillId="0" borderId="94" xfId="0" applyFont="1" applyBorder="1" applyAlignment="1">
      <alignment horizontal="center" vertical="center"/>
    </xf>
    <xf numFmtId="0" fontId="0" fillId="6" borderId="84" xfId="0" applyFill="1" applyBorder="1" applyAlignment="1">
      <alignment vertical="center"/>
    </xf>
    <xf numFmtId="0" fontId="0" fillId="6" borderId="85" xfId="0" applyFill="1" applyBorder="1" applyAlignment="1">
      <alignment vertical="center"/>
    </xf>
    <xf numFmtId="0" fontId="0" fillId="0" borderId="0" xfId="0" applyAlignment="1">
      <alignment vertical="center"/>
    </xf>
    <xf numFmtId="0" fontId="16" fillId="6" borderId="109" xfId="0" applyFont="1" applyFill="1" applyBorder="1" applyAlignment="1">
      <alignment vertical="center"/>
    </xf>
    <xf numFmtId="0" fontId="16" fillId="6" borderId="110" xfId="0" applyFont="1" applyFill="1" applyBorder="1" applyAlignment="1">
      <alignment vertical="center"/>
    </xf>
    <xf numFmtId="0" fontId="16" fillId="6" borderId="112" xfId="0" applyFont="1" applyFill="1" applyBorder="1" applyAlignment="1">
      <alignment vertical="center"/>
    </xf>
    <xf numFmtId="180" fontId="0" fillId="5" borderId="104" xfId="0" applyNumberFormat="1" applyFill="1" applyBorder="1" applyAlignment="1">
      <alignment vertical="center"/>
    </xf>
    <xf numFmtId="0" fontId="0" fillId="0" borderId="105" xfId="0" applyBorder="1" applyAlignment="1" applyProtection="1">
      <alignment vertical="center"/>
      <protection locked="0"/>
    </xf>
    <xf numFmtId="0" fontId="0" fillId="0" borderId="106" xfId="0" applyBorder="1" applyAlignment="1" applyProtection="1">
      <alignment vertical="center"/>
      <protection locked="0"/>
    </xf>
    <xf numFmtId="180" fontId="0" fillId="5" borderId="107" xfId="0" applyNumberFormat="1" applyFill="1" applyBorder="1" applyAlignment="1">
      <alignment vertical="center"/>
    </xf>
    <xf numFmtId="0" fontId="0" fillId="0" borderId="106" xfId="0" applyBorder="1" applyAlignment="1" applyProtection="1">
      <alignment vertical="center" wrapText="1"/>
      <protection locked="0"/>
    </xf>
    <xf numFmtId="0" fontId="0" fillId="0" borderId="105" xfId="0" applyBorder="1" applyAlignment="1" applyProtection="1">
      <alignment vertical="center" wrapText="1"/>
      <protection locked="0"/>
    </xf>
    <xf numFmtId="180" fontId="0" fillId="5" borderId="96" xfId="0" applyNumberFormat="1" applyFill="1" applyBorder="1" applyAlignment="1">
      <alignment vertical="center"/>
    </xf>
    <xf numFmtId="0" fontId="0" fillId="0" borderId="100" xfId="0" applyBorder="1" applyAlignment="1" applyProtection="1">
      <alignment vertical="center"/>
      <protection locked="0"/>
    </xf>
    <xf numFmtId="0" fontId="0" fillId="0" borderId="97" xfId="0" applyBorder="1" applyAlignment="1" applyProtection="1">
      <alignment vertical="center"/>
      <protection locked="0"/>
    </xf>
    <xf numFmtId="180" fontId="0" fillId="5" borderId="102" xfId="0" applyNumberFormat="1" applyFill="1" applyBorder="1" applyAlignment="1">
      <alignment vertical="center"/>
    </xf>
    <xf numFmtId="0" fontId="0" fillId="0" borderId="100" xfId="0" applyBorder="1" applyAlignment="1">
      <alignment vertical="center"/>
    </xf>
    <xf numFmtId="0" fontId="0" fillId="0" borderId="97" xfId="0" applyBorder="1" applyAlignment="1">
      <alignment vertical="center"/>
    </xf>
    <xf numFmtId="180" fontId="0" fillId="0" borderId="98" xfId="0" applyNumberFormat="1" applyBorder="1" applyAlignment="1" applyProtection="1">
      <alignment vertical="center"/>
      <protection locked="0"/>
    </xf>
    <xf numFmtId="0" fontId="0" fillId="0" borderId="101" xfId="0" applyBorder="1" applyAlignment="1" applyProtection="1">
      <alignment vertical="center"/>
      <protection locked="0"/>
    </xf>
    <xf numFmtId="180" fontId="0" fillId="5" borderId="98" xfId="0" applyNumberFormat="1" applyFill="1" applyBorder="1" applyAlignment="1">
      <alignment vertical="center"/>
    </xf>
    <xf numFmtId="0" fontId="0" fillId="0" borderId="99" xfId="0" applyBorder="1" applyAlignment="1" applyProtection="1">
      <alignment vertical="center"/>
      <protection locked="0"/>
    </xf>
    <xf numFmtId="180" fontId="0" fillId="0" borderId="103" xfId="0" applyNumberFormat="1" applyBorder="1" applyAlignment="1" applyProtection="1">
      <alignment vertical="center"/>
      <protection locked="0"/>
    </xf>
    <xf numFmtId="180" fontId="0" fillId="5" borderId="103" xfId="0" applyNumberFormat="1" applyFill="1" applyBorder="1" applyAlignment="1">
      <alignment vertical="center"/>
    </xf>
    <xf numFmtId="0" fontId="18" fillId="6" borderId="108" xfId="0" applyFont="1" applyFill="1" applyBorder="1" applyAlignment="1">
      <alignment vertical="center"/>
    </xf>
    <xf numFmtId="0" fontId="18" fillId="6" borderId="111" xfId="0" applyFont="1" applyFill="1" applyBorder="1" applyAlignment="1">
      <alignment vertical="center"/>
    </xf>
    <xf numFmtId="0" fontId="18" fillId="6" borderId="112" xfId="0" applyFont="1" applyFill="1" applyBorder="1" applyAlignment="1">
      <alignment vertical="center"/>
    </xf>
    <xf numFmtId="0" fontId="2" fillId="0" borderId="0" xfId="0" applyFont="1"/>
    <xf numFmtId="0" fontId="2" fillId="7" borderId="85" xfId="0" applyFont="1" applyFill="1" applyBorder="1"/>
    <xf numFmtId="0" fontId="2" fillId="7" borderId="87" xfId="0" applyFont="1" applyFill="1" applyBorder="1"/>
    <xf numFmtId="14" fontId="2" fillId="7" borderId="83" xfId="0" applyNumberFormat="1" applyFont="1" applyFill="1" applyBorder="1"/>
    <xf numFmtId="14" fontId="2" fillId="7" borderId="86" xfId="0" applyNumberFormat="1" applyFont="1" applyFill="1" applyBorder="1"/>
    <xf numFmtId="14" fontId="2" fillId="7" borderId="88" xfId="0" applyNumberFormat="1" applyFont="1" applyFill="1" applyBorder="1"/>
    <xf numFmtId="0" fontId="2" fillId="7" borderId="89" xfId="0" applyFont="1" applyFill="1" applyBorder="1"/>
    <xf numFmtId="0" fontId="17" fillId="7" borderId="86" xfId="0" applyFont="1" applyFill="1" applyBorder="1"/>
    <xf numFmtId="180" fontId="0" fillId="4" borderId="96" xfId="0" applyNumberFormat="1" applyFill="1" applyBorder="1" applyAlignment="1">
      <alignment vertical="center"/>
    </xf>
    <xf numFmtId="180" fontId="0" fillId="4" borderId="102" xfId="0" applyNumberFormat="1" applyFill="1" applyBorder="1" applyAlignment="1">
      <alignment vertical="center"/>
    </xf>
    <xf numFmtId="180" fontId="0" fillId="0" borderId="96" xfId="0" applyNumberForma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3" fillId="0" borderId="15" xfId="0" applyFont="1" applyBorder="1"/>
    <xf numFmtId="0" fontId="13" fillId="0" borderId="1" xfId="0" applyFont="1" applyBorder="1"/>
    <xf numFmtId="0" fontId="13" fillId="0" borderId="9" xfId="0" applyFont="1" applyBorder="1"/>
    <xf numFmtId="0" fontId="13" fillId="0" borderId="38" xfId="0" applyFont="1" applyBorder="1"/>
    <xf numFmtId="0" fontId="13" fillId="0" borderId="39" xfId="0" applyFont="1" applyBorder="1"/>
    <xf numFmtId="0" fontId="13" fillId="0" borderId="40" xfId="0" applyFont="1" applyBorder="1"/>
    <xf numFmtId="0" fontId="13" fillId="0" borderId="41" xfId="0" applyFont="1" applyBorder="1"/>
    <xf numFmtId="0" fontId="14" fillId="0" borderId="33" xfId="0" applyFont="1" applyBorder="1" applyAlignment="1">
      <alignment vertical="top" wrapText="1"/>
    </xf>
    <xf numFmtId="0" fontId="14" fillId="0" borderId="34" xfId="0" applyFont="1" applyBorder="1" applyAlignment="1">
      <alignment vertical="top" wrapText="1"/>
    </xf>
    <xf numFmtId="0" fontId="14" fillId="0" borderId="35" xfId="0" applyFont="1" applyBorder="1" applyAlignment="1">
      <alignment vertical="top" wrapText="1"/>
    </xf>
    <xf numFmtId="0" fontId="14" fillId="0" borderId="36" xfId="0" applyFont="1" applyBorder="1" applyAlignment="1">
      <alignment vertical="top" wrapText="1"/>
    </xf>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13" fillId="0" borderId="37" xfId="0" applyFont="1" applyBorder="1"/>
    <xf numFmtId="0" fontId="13" fillId="0" borderId="15" xfId="0" applyFont="1" applyBorder="1" applyAlignment="1">
      <alignment horizontal="left"/>
    </xf>
    <xf numFmtId="0" fontId="13" fillId="0" borderId="80" xfId="0" applyFont="1" applyBorder="1"/>
    <xf numFmtId="0" fontId="13" fillId="0" borderId="81" xfId="0" applyFont="1" applyBorder="1"/>
    <xf numFmtId="0" fontId="13" fillId="0" borderId="82" xfId="0" applyFont="1" applyBorder="1"/>
    <xf numFmtId="0" fontId="13" fillId="0" borderId="38" xfId="0" applyFont="1" applyBorder="1" applyAlignment="1">
      <alignment horizontal="left"/>
    </xf>
    <xf numFmtId="0" fontId="13" fillId="0" borderId="69" xfId="0" applyFont="1" applyBorder="1"/>
    <xf numFmtId="0" fontId="13" fillId="0" borderId="70" xfId="0" applyFont="1" applyBorder="1"/>
    <xf numFmtId="0" fontId="13" fillId="0" borderId="74" xfId="0" applyFont="1" applyBorder="1"/>
    <xf numFmtId="0" fontId="13" fillId="0" borderId="42" xfId="0" applyFont="1" applyBorder="1" applyAlignment="1">
      <alignment horizontal="left"/>
    </xf>
    <xf numFmtId="0" fontId="13" fillId="0" borderId="72" xfId="0" applyFont="1" applyBorder="1"/>
    <xf numFmtId="0" fontId="13" fillId="0" borderId="73" xfId="0" applyFont="1" applyBorder="1"/>
    <xf numFmtId="0" fontId="13" fillId="0" borderId="93" xfId="0" applyFont="1" applyBorder="1"/>
    <xf numFmtId="0" fontId="13" fillId="0" borderId="72" xfId="0" applyFont="1" applyBorder="1" applyAlignment="1">
      <alignment horizontal="left"/>
    </xf>
    <xf numFmtId="0" fontId="13" fillId="0" borderId="69" xfId="0" applyFont="1" applyBorder="1" applyAlignment="1">
      <alignment horizontal="left"/>
    </xf>
    <xf numFmtId="0" fontId="13" fillId="0" borderId="71" xfId="0" applyFont="1" applyBorder="1"/>
    <xf numFmtId="176" fontId="12" fillId="0" borderId="0" xfId="0" applyNumberFormat="1" applyFont="1" applyAlignment="1">
      <alignment horizontal="center"/>
    </xf>
    <xf numFmtId="0" fontId="12" fillId="0" borderId="0" xfId="0" applyFont="1"/>
    <xf numFmtId="0" fontId="18" fillId="6" borderId="0" xfId="0" applyFont="1" applyFill="1" applyAlignment="1">
      <alignment vertical="center"/>
    </xf>
    <xf numFmtId="0" fontId="14" fillId="0" borderId="15" xfId="0" applyFont="1" applyBorder="1" applyAlignment="1">
      <alignment vertical="top" wrapText="1"/>
    </xf>
    <xf numFmtId="0" fontId="14" fillId="0" borderId="1" xfId="0" applyFont="1" applyBorder="1" applyAlignment="1">
      <alignment vertical="top" wrapText="1"/>
    </xf>
    <xf numFmtId="0" fontId="14" fillId="0" borderId="9" xfId="0" applyFont="1" applyBorder="1" applyAlignment="1">
      <alignment vertical="top" wrapText="1"/>
    </xf>
    <xf numFmtId="0" fontId="14" fillId="0" borderId="69" xfId="0" applyFont="1" applyBorder="1" applyAlignment="1">
      <alignment vertical="top" wrapText="1"/>
    </xf>
    <xf numFmtId="0" fontId="14" fillId="0" borderId="70" xfId="0" applyFont="1" applyBorder="1" applyAlignment="1">
      <alignment vertical="top" wrapText="1"/>
    </xf>
    <xf numFmtId="0" fontId="14" fillId="0" borderId="74" xfId="0" applyFont="1" applyBorder="1" applyAlignment="1">
      <alignment vertical="top" wrapText="1"/>
    </xf>
    <xf numFmtId="0" fontId="13" fillId="0" borderId="75" xfId="0" applyFont="1" applyBorder="1" applyAlignment="1">
      <alignment horizontal="center" vertical="center"/>
    </xf>
    <xf numFmtId="0" fontId="14" fillId="0" borderId="71" xfId="0" applyFont="1" applyBorder="1" applyAlignment="1">
      <alignment vertical="top" wrapText="1"/>
    </xf>
    <xf numFmtId="177" fontId="7" fillId="0" borderId="0" xfId="0" applyNumberFormat="1" applyFont="1" applyAlignment="1">
      <alignment horizontal="center" vertical="center"/>
    </xf>
    <xf numFmtId="0" fontId="14" fillId="0" borderId="23" xfId="0" applyFont="1" applyBorder="1" applyAlignment="1">
      <alignment horizontal="left" vertical="top" wrapText="1"/>
    </xf>
    <xf numFmtId="0" fontId="14" fillId="0" borderId="24" xfId="0" applyFont="1" applyBorder="1" applyAlignment="1">
      <alignment horizontal="left" vertical="top"/>
    </xf>
    <xf numFmtId="0" fontId="14" fillId="0" borderId="26" xfId="0" applyFont="1" applyBorder="1" applyAlignment="1">
      <alignment horizontal="left" vertical="top"/>
    </xf>
    <xf numFmtId="0" fontId="14" fillId="0" borderId="15" xfId="0" applyFont="1" applyBorder="1" applyAlignment="1">
      <alignment horizontal="left" vertical="top"/>
    </xf>
    <xf numFmtId="0" fontId="14" fillId="0" borderId="0" xfId="0" applyFont="1" applyAlignment="1">
      <alignment horizontal="left" vertical="top"/>
    </xf>
    <xf numFmtId="0" fontId="14" fillId="0" borderId="9" xfId="0" applyFont="1" applyBorder="1" applyAlignment="1">
      <alignment horizontal="left" vertical="top"/>
    </xf>
    <xf numFmtId="0" fontId="14" fillId="0" borderId="16"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176" fontId="12" fillId="0" borderId="13" xfId="0" applyNumberFormat="1" applyFont="1" applyBorder="1" applyAlignment="1">
      <alignment horizontal="center"/>
    </xf>
    <xf numFmtId="176" fontId="12" fillId="0" borderId="7" xfId="0" applyNumberFormat="1" applyFont="1" applyBorder="1" applyAlignment="1">
      <alignment horizontal="center"/>
    </xf>
    <xf numFmtId="176" fontId="12" fillId="0" borderId="14" xfId="0" applyNumberFormat="1" applyFont="1" applyBorder="1" applyAlignment="1">
      <alignment horizontal="center"/>
    </xf>
    <xf numFmtId="0" fontId="13" fillId="0" borderId="22" xfId="0" applyFont="1" applyBorder="1" applyAlignment="1">
      <alignment horizontal="center" vertical="center" textRotation="255"/>
    </xf>
    <xf numFmtId="0" fontId="13" fillId="0" borderId="2" xfId="0" applyFont="1" applyBorder="1" applyAlignment="1">
      <alignment horizontal="center" vertical="center" textRotation="255"/>
    </xf>
    <xf numFmtId="0" fontId="13" fillId="0" borderId="10" xfId="0" applyFont="1" applyBorder="1" applyAlignment="1">
      <alignment horizontal="center" vertical="center" textRotation="255"/>
    </xf>
    <xf numFmtId="0" fontId="14" fillId="0" borderId="25" xfId="0" applyFont="1" applyBorder="1" applyAlignment="1">
      <alignment horizontal="left" vertical="top"/>
    </xf>
    <xf numFmtId="0" fontId="14" fillId="0" borderId="1" xfId="0" applyFont="1" applyBorder="1" applyAlignment="1">
      <alignment horizontal="left" vertical="top"/>
    </xf>
    <xf numFmtId="0" fontId="14" fillId="0" borderId="17" xfId="0" applyFont="1" applyBorder="1" applyAlignment="1">
      <alignment horizontal="left" vertical="top"/>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176" fontId="9" fillId="0" borderId="55" xfId="0" applyNumberFormat="1" applyFont="1" applyBorder="1" applyAlignment="1">
      <alignment horizontal="center"/>
    </xf>
    <xf numFmtId="176" fontId="9" fillId="0" borderId="46" xfId="0" applyNumberFormat="1" applyFont="1" applyBorder="1" applyAlignment="1">
      <alignment horizontal="center"/>
    </xf>
    <xf numFmtId="176" fontId="9" fillId="0" borderId="47" xfId="0" applyNumberFormat="1" applyFont="1" applyBorder="1" applyAlignment="1">
      <alignment horizont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176" fontId="12" fillId="0" borderId="8" xfId="0" applyNumberFormat="1" applyFont="1" applyBorder="1" applyAlignment="1">
      <alignment horizontal="center"/>
    </xf>
    <xf numFmtId="176" fontId="12" fillId="3" borderId="13" xfId="0" applyNumberFormat="1" applyFont="1" applyFill="1" applyBorder="1" applyAlignment="1">
      <alignment horizontal="center"/>
    </xf>
    <xf numFmtId="176" fontId="12" fillId="3" borderId="7" xfId="0" applyNumberFormat="1" applyFont="1" applyFill="1" applyBorder="1" applyAlignment="1">
      <alignment horizontal="center"/>
    </xf>
    <xf numFmtId="176" fontId="12" fillId="3" borderId="14" xfId="0" applyNumberFormat="1" applyFont="1" applyFill="1" applyBorder="1" applyAlignment="1">
      <alignment horizontal="center"/>
    </xf>
    <xf numFmtId="176" fontId="12" fillId="4" borderId="7" xfId="0" applyNumberFormat="1" applyFont="1" applyFill="1" applyBorder="1" applyAlignment="1">
      <alignment horizontal="center"/>
    </xf>
    <xf numFmtId="176" fontId="12" fillId="4" borderId="8" xfId="0" applyNumberFormat="1" applyFont="1" applyFill="1" applyBorder="1" applyAlignment="1">
      <alignment horizontal="center"/>
    </xf>
    <xf numFmtId="0" fontId="13" fillId="0" borderId="2" xfId="0" applyFont="1" applyBorder="1" applyAlignment="1">
      <alignment horizontal="center" vertical="center"/>
    </xf>
    <xf numFmtId="176" fontId="15" fillId="0" borderId="52" xfId="0" applyNumberFormat="1" applyFont="1" applyBorder="1" applyAlignment="1">
      <alignment horizontal="center" vertical="center"/>
    </xf>
    <xf numFmtId="176" fontId="15" fillId="0" borderId="53" xfId="0" applyNumberFormat="1" applyFont="1" applyBorder="1" applyAlignment="1">
      <alignment horizontal="center" vertical="center"/>
    </xf>
    <xf numFmtId="176" fontId="15" fillId="0" borderId="54" xfId="0" applyNumberFormat="1" applyFont="1" applyBorder="1" applyAlignment="1">
      <alignment horizontal="center" vertical="center"/>
    </xf>
    <xf numFmtId="176" fontId="12" fillId="0" borderId="57" xfId="0" applyNumberFormat="1" applyFont="1" applyBorder="1" applyAlignment="1">
      <alignment horizontal="center" vertical="center"/>
    </xf>
    <xf numFmtId="176" fontId="12" fillId="0" borderId="58" xfId="0" applyNumberFormat="1" applyFont="1" applyBorder="1" applyAlignment="1">
      <alignment horizontal="center" vertical="center"/>
    </xf>
    <xf numFmtId="176" fontId="12" fillId="0" borderId="59" xfId="0" applyNumberFormat="1" applyFont="1" applyBorder="1" applyAlignment="1">
      <alignment horizontal="center" vertical="center"/>
    </xf>
    <xf numFmtId="0" fontId="12" fillId="0" borderId="31" xfId="0" applyFont="1" applyBorder="1" applyAlignment="1">
      <alignment horizontal="center" vertical="center"/>
    </xf>
    <xf numFmtId="176" fontId="9" fillId="0" borderId="90" xfId="0" applyNumberFormat="1" applyFont="1" applyBorder="1" applyAlignment="1">
      <alignment horizontal="center" vertical="center"/>
    </xf>
    <xf numFmtId="176" fontId="9" fillId="0" borderId="91" xfId="0" applyNumberFormat="1" applyFont="1" applyBorder="1" applyAlignment="1">
      <alignment horizontal="center" vertical="center"/>
    </xf>
    <xf numFmtId="176" fontId="9" fillId="0" borderId="92" xfId="0" applyNumberFormat="1" applyFont="1" applyBorder="1" applyAlignment="1">
      <alignment horizontal="center" vertical="center"/>
    </xf>
    <xf numFmtId="176" fontId="12" fillId="5" borderId="13" xfId="0" applyNumberFormat="1" applyFont="1" applyFill="1" applyBorder="1" applyAlignment="1">
      <alignment horizontal="center"/>
    </xf>
    <xf numFmtId="176" fontId="12" fillId="5" borderId="7" xfId="0" applyNumberFormat="1" applyFont="1" applyFill="1" applyBorder="1" applyAlignment="1">
      <alignment horizontal="center"/>
    </xf>
    <xf numFmtId="176" fontId="12" fillId="5" borderId="14" xfId="0" applyNumberFormat="1" applyFont="1" applyFill="1" applyBorder="1" applyAlignment="1">
      <alignment horizontal="center"/>
    </xf>
    <xf numFmtId="176" fontId="12" fillId="4" borderId="13" xfId="0" applyNumberFormat="1" applyFont="1" applyFill="1" applyBorder="1" applyAlignment="1">
      <alignment horizontal="center"/>
    </xf>
    <xf numFmtId="176" fontId="12" fillId="4" borderId="14" xfId="0" applyNumberFormat="1" applyFont="1" applyFill="1" applyBorder="1" applyAlignment="1">
      <alignment horizont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18" xfId="0" applyFont="1" applyBorder="1" applyAlignment="1">
      <alignment horizontal="center" vertical="center"/>
    </xf>
    <xf numFmtId="176" fontId="12" fillId="0" borderId="77" xfId="0" applyNumberFormat="1" applyFont="1" applyBorder="1" applyAlignment="1">
      <alignment horizontal="center"/>
    </xf>
    <xf numFmtId="176" fontId="12" fillId="0" borderId="78" xfId="0" applyNumberFormat="1" applyFont="1" applyBorder="1" applyAlignment="1">
      <alignment horizontal="center"/>
    </xf>
    <xf numFmtId="176" fontId="12" fillId="0" borderId="95" xfId="0" applyNumberFormat="1" applyFont="1" applyBorder="1" applyAlignment="1">
      <alignment horizontal="center"/>
    </xf>
    <xf numFmtId="176" fontId="12" fillId="5" borderId="77" xfId="0" applyNumberFormat="1" applyFont="1" applyFill="1" applyBorder="1" applyAlignment="1">
      <alignment horizontal="center"/>
    </xf>
    <xf numFmtId="176" fontId="12" fillId="5" borderId="78" xfId="0" applyNumberFormat="1" applyFont="1" applyFill="1" applyBorder="1" applyAlignment="1">
      <alignment horizontal="center"/>
    </xf>
    <xf numFmtId="176" fontId="12" fillId="5" borderId="79" xfId="0" applyNumberFormat="1" applyFont="1" applyFill="1" applyBorder="1" applyAlignment="1">
      <alignment horizontal="center"/>
    </xf>
    <xf numFmtId="176" fontId="12" fillId="5" borderId="8" xfId="0" applyNumberFormat="1" applyFont="1" applyFill="1" applyBorder="1" applyAlignment="1">
      <alignment horizontal="center"/>
    </xf>
    <xf numFmtId="0" fontId="13" fillId="0" borderId="113" xfId="0" applyFont="1" applyBorder="1" applyAlignment="1">
      <alignment horizontal="center" vertical="center"/>
    </xf>
    <xf numFmtId="56" fontId="10" fillId="0" borderId="72" xfId="0" applyNumberFormat="1" applyFont="1" applyBorder="1" applyAlignment="1">
      <alignment vertical="center"/>
    </xf>
    <xf numFmtId="56" fontId="10" fillId="0" borderId="73" xfId="0" applyNumberFormat="1" applyFont="1" applyBorder="1" applyAlignment="1">
      <alignment vertical="center"/>
    </xf>
    <xf numFmtId="56" fontId="10" fillId="0" borderId="93" xfId="0" applyNumberFormat="1" applyFont="1" applyBorder="1" applyAlignment="1">
      <alignment horizontal="center" vertical="center"/>
    </xf>
    <xf numFmtId="56" fontId="10" fillId="0" borderId="73" xfId="0" applyNumberFormat="1" applyFont="1" applyBorder="1" applyAlignment="1">
      <alignment horizontal="center" vertical="center"/>
    </xf>
    <xf numFmtId="56" fontId="10" fillId="0" borderId="37" xfId="0" applyNumberFormat="1" applyFont="1" applyBorder="1" applyAlignment="1">
      <alignment horizontal="center" vertical="center"/>
    </xf>
    <xf numFmtId="56" fontId="14" fillId="0" borderId="15" xfId="0" applyNumberFormat="1" applyFont="1" applyBorder="1" applyAlignment="1">
      <alignment vertical="top" wrapText="1"/>
    </xf>
    <xf numFmtId="56" fontId="14" fillId="0" borderId="0" xfId="0" applyNumberFormat="1" applyFont="1" applyAlignment="1">
      <alignment vertical="top" wrapText="1"/>
    </xf>
    <xf numFmtId="0" fontId="13" fillId="0" borderId="94" xfId="0" applyFont="1" applyBorder="1" applyAlignment="1">
      <alignment horizontal="center" vertical="center"/>
    </xf>
    <xf numFmtId="0" fontId="10" fillId="0" borderId="72" xfId="0" applyFont="1" applyBorder="1" applyAlignment="1">
      <alignment vertical="center"/>
    </xf>
    <xf numFmtId="0" fontId="10" fillId="0" borderId="73" xfId="0" applyFont="1" applyBorder="1" applyAlignment="1">
      <alignment vertical="center"/>
    </xf>
    <xf numFmtId="49" fontId="10" fillId="0" borderId="93" xfId="0" applyNumberFormat="1" applyFont="1" applyBorder="1" applyAlignment="1">
      <alignment horizontal="center" vertical="center"/>
    </xf>
    <xf numFmtId="49" fontId="10" fillId="0" borderId="73" xfId="0" applyNumberFormat="1" applyFont="1" applyBorder="1" applyAlignment="1">
      <alignment horizontal="center" vertical="center"/>
    </xf>
    <xf numFmtId="49" fontId="10" fillId="0" borderId="37" xfId="0" applyNumberFormat="1" applyFont="1" applyBorder="1" applyAlignment="1">
      <alignment horizontal="center" vertical="center"/>
    </xf>
    <xf numFmtId="0" fontId="4" fillId="0" borderId="75" xfId="0" applyFont="1" applyBorder="1" applyAlignment="1">
      <alignment horizontal="center" vertical="center"/>
    </xf>
    <xf numFmtId="0" fontId="3" fillId="0" borderId="72" xfId="0" applyFont="1" applyBorder="1"/>
    <xf numFmtId="0" fontId="3" fillId="0" borderId="73" xfId="0" applyFont="1" applyBorder="1"/>
    <xf numFmtId="0" fontId="3" fillId="0" borderId="93" xfId="0" applyFont="1" applyBorder="1"/>
    <xf numFmtId="0" fontId="0" fillId="0" borderId="72" xfId="0" applyBorder="1"/>
    <xf numFmtId="0" fontId="0" fillId="0" borderId="73" xfId="0" applyBorder="1"/>
    <xf numFmtId="0" fontId="1" fillId="0" borderId="93" xfId="0" applyFont="1" applyBorder="1"/>
    <xf numFmtId="0" fontId="1" fillId="0" borderId="37" xfId="0" applyFont="1" applyBorder="1"/>
    <xf numFmtId="0" fontId="4" fillId="0" borderId="18" xfId="0" applyFont="1" applyBorder="1" applyAlignment="1">
      <alignment horizontal="center" vertical="center"/>
    </xf>
    <xf numFmtId="49" fontId="10" fillId="2" borderId="37" xfId="0" applyNumberFormat="1" applyFont="1" applyFill="1" applyBorder="1" applyAlignment="1">
      <alignment horizontal="center" vertical="center"/>
    </xf>
    <xf numFmtId="0" fontId="13" fillId="0" borderId="0" xfId="0" applyFont="1" applyBorder="1"/>
    <xf numFmtId="0" fontId="19" fillId="6" borderId="83" xfId="0" applyFont="1" applyFill="1" applyBorder="1" applyAlignment="1">
      <alignment vertical="center"/>
    </xf>
  </cellXfs>
  <cellStyles count="3">
    <cellStyle name="桁区切り 2" xfId="1" xr:uid="{00000000-0005-0000-0000-000000000000}"/>
    <cellStyle name="通貨 2" xfId="2" xr:uid="{00000000-0005-0000-0000-000001000000}"/>
    <cellStyle name="標準" xfId="0" builtinId="0"/>
  </cellStyles>
  <dxfs count="1160">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indexed="10"/>
        </patternFill>
      </fill>
    </dxf>
    <dxf>
      <fill>
        <patternFill>
          <bgColor indexed="15"/>
        </patternFill>
      </fill>
    </dxf>
    <dxf>
      <font>
        <condense val="0"/>
        <extend val="0"/>
        <color auto="1"/>
      </font>
      <fill>
        <patternFill>
          <bgColor indexed="13"/>
        </patternFill>
      </fill>
    </dxf>
    <dxf>
      <fill>
        <patternFill>
          <bgColor theme="5" tint="0.79998168889431442"/>
        </patternFill>
      </fill>
    </dxf>
    <dxf>
      <fill>
        <patternFill>
          <bgColor theme="8" tint="0.79998168889431442"/>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4</xdr:col>
      <xdr:colOff>753535</xdr:colOff>
      <xdr:row>0</xdr:row>
      <xdr:rowOff>50797</xdr:rowOff>
    </xdr:from>
    <xdr:to>
      <xdr:col>12</xdr:col>
      <xdr:colOff>330202</xdr:colOff>
      <xdr:row>3</xdr:row>
      <xdr:rowOff>203199</xdr:rowOff>
    </xdr:to>
    <xdr:sp macro="" textlink="">
      <xdr:nvSpPr>
        <xdr:cNvPr id="2" name="テキスト ボックス 1">
          <a:extLst>
            <a:ext uri="{FF2B5EF4-FFF2-40B4-BE49-F238E27FC236}">
              <a16:creationId xmlns:a16="http://schemas.microsoft.com/office/drawing/2014/main" id="{40B7598D-A912-5FF7-8368-432A4CC2011A}"/>
            </a:ext>
          </a:extLst>
        </xdr:cNvPr>
        <xdr:cNvSpPr txBox="1"/>
      </xdr:nvSpPr>
      <xdr:spPr>
        <a:xfrm>
          <a:off x="2269068" y="50797"/>
          <a:ext cx="6316134" cy="66886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年度の数字を「西暦」で入力すると、カレンダーの曜日が変わります。予定は祝日のみ入れてあります。</a:t>
          </a:r>
          <a:endParaRPr kumimoji="1" lang="en-US" altLang="ja-JP" sz="1100" b="1"/>
        </a:p>
        <a:p>
          <a:r>
            <a:rPr kumimoji="1" lang="ja-JP" altLang="en-US" sz="1100" b="1"/>
            <a:t>予定を入力すると、左端の参照用スペースを</a:t>
          </a:r>
          <a:r>
            <a:rPr kumimoji="1" lang="en-US" altLang="ja-JP" sz="1100" b="1"/>
            <a:t>vlookup</a:t>
          </a:r>
          <a:r>
            <a:rPr kumimoji="1" lang="ja-JP" altLang="en-US" sz="1100" b="1"/>
            <a:t>して、</a:t>
          </a:r>
          <a:r>
            <a:rPr kumimoji="1" lang="ja-JP" altLang="ja-JP" sz="1100" b="1">
              <a:solidFill>
                <a:schemeClr val="dk1"/>
              </a:solidFill>
              <a:effectLst/>
              <a:latin typeface="+mn-lt"/>
              <a:ea typeface="+mn-ea"/>
              <a:cs typeface="+mn-cs"/>
            </a:rPr>
            <a:t>教師手帳に反映</a:t>
          </a:r>
          <a:r>
            <a:rPr kumimoji="1" lang="ja-JP" altLang="en-US" sz="1100" b="1">
              <a:solidFill>
                <a:schemeClr val="dk1"/>
              </a:solidFill>
              <a:effectLst/>
              <a:latin typeface="+mn-lt"/>
              <a:ea typeface="+mn-ea"/>
              <a:cs typeface="+mn-cs"/>
            </a:rPr>
            <a:t>するようになっています。</a:t>
          </a:r>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１週</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シートの月曜日の日付がすべてのシートの日付の基準です。</a:t>
          </a:r>
          <a:r>
            <a:rPr kumimoji="1" lang="en-US" altLang="ja-JP" sz="1100" b="1">
              <a:solidFill>
                <a:schemeClr val="dk1"/>
              </a:solidFill>
              <a:effectLst/>
              <a:latin typeface="+mn-lt"/>
              <a:ea typeface="+mn-ea"/>
              <a:cs typeface="+mn-cs"/>
            </a:rPr>
            <a:t>2023</a:t>
          </a:r>
          <a:r>
            <a:rPr kumimoji="1" lang="ja-JP" altLang="en-US" sz="1100" b="1">
              <a:solidFill>
                <a:schemeClr val="dk1"/>
              </a:solidFill>
              <a:effectLst/>
              <a:latin typeface="+mn-lt"/>
              <a:ea typeface="+mn-ea"/>
              <a:cs typeface="+mn-cs"/>
            </a:rPr>
            <a:t>年度は３月２７日（月）です。</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3:AA371"/>
  <sheetViews>
    <sheetView tabSelected="1" view="pageBreakPreview" zoomScale="60" zoomScaleNormal="90" workbookViewId="0">
      <selection activeCell="D4" sqref="D4"/>
    </sheetView>
  </sheetViews>
  <sheetFormatPr defaultRowHeight="13.2" x14ac:dyDescent="0.2"/>
  <cols>
    <col min="1" max="2" width="2.21875" style="129" customWidth="1"/>
    <col min="4" max="4" width="8.77734375" customWidth="1"/>
    <col min="5" max="5" width="15.77734375" customWidth="1"/>
    <col min="6" max="6" width="8.77734375" customWidth="1"/>
    <col min="7" max="7" width="15.77734375" customWidth="1"/>
    <col min="8" max="8" width="8.77734375" customWidth="1"/>
    <col min="9" max="9" width="15.77734375" customWidth="1"/>
    <col min="10" max="10" width="8.77734375" customWidth="1"/>
    <col min="11" max="11" width="15.77734375" customWidth="1"/>
    <col min="12" max="12" width="8.77734375" customWidth="1"/>
    <col min="13" max="13" width="15.77734375" customWidth="1"/>
    <col min="14" max="14" width="8.77734375" customWidth="1"/>
    <col min="15" max="15" width="15.77734375" customWidth="1"/>
    <col min="16" max="16" width="8.77734375" customWidth="1"/>
    <col min="17" max="17" width="15.77734375" customWidth="1"/>
    <col min="18" max="18" width="8.77734375" customWidth="1"/>
    <col min="19" max="19" width="15.77734375" customWidth="1"/>
    <col min="20" max="20" width="8.77734375" customWidth="1"/>
    <col min="21" max="21" width="15.77734375" customWidth="1"/>
    <col min="22" max="22" width="8.77734375" customWidth="1"/>
    <col min="23" max="23" width="15.77734375" customWidth="1"/>
    <col min="24" max="24" width="8.77734375" customWidth="1"/>
    <col min="25" max="25" width="15.77734375" customWidth="1"/>
    <col min="26" max="26" width="8.77734375" customWidth="1"/>
    <col min="27" max="27" width="15.77734375" customWidth="1"/>
    <col min="28" max="28" width="4.21875" customWidth="1"/>
  </cols>
  <sheetData>
    <row r="3" spans="1:27" ht="13.8" thickBot="1" x14ac:dyDescent="0.25"/>
    <row r="4" spans="1:27" s="104" customFormat="1" ht="19.95" customHeight="1" thickBot="1" x14ac:dyDescent="0.2">
      <c r="A4" s="136" t="s">
        <v>40</v>
      </c>
      <c r="B4" s="130"/>
      <c r="D4" s="277">
        <v>2023</v>
      </c>
      <c r="E4" s="102" t="s">
        <v>34</v>
      </c>
      <c r="F4" s="102"/>
      <c r="G4" s="102"/>
      <c r="H4" s="102"/>
      <c r="I4" s="102"/>
      <c r="J4" s="102"/>
      <c r="K4" s="102"/>
      <c r="L4" s="102"/>
      <c r="M4" s="102"/>
      <c r="N4" s="102"/>
      <c r="O4" s="102"/>
      <c r="P4" s="102"/>
      <c r="Q4" s="102"/>
      <c r="R4" s="102"/>
      <c r="S4" s="102"/>
      <c r="T4" s="102"/>
      <c r="U4" s="102"/>
      <c r="V4" s="102"/>
      <c r="W4" s="102"/>
      <c r="X4" s="102"/>
      <c r="Y4" s="102"/>
      <c r="Z4" s="102"/>
      <c r="AA4" s="103"/>
    </row>
    <row r="5" spans="1:27" s="104" customFormat="1" ht="19.95" customHeight="1" thickBot="1" x14ac:dyDescent="0.2">
      <c r="A5" s="136" t="s">
        <v>41</v>
      </c>
      <c r="B5" s="131"/>
      <c r="D5" s="126">
        <v>4</v>
      </c>
      <c r="E5" s="105"/>
      <c r="F5" s="126">
        <v>5</v>
      </c>
      <c r="G5" s="106"/>
      <c r="H5" s="127">
        <v>6</v>
      </c>
      <c r="I5" s="105"/>
      <c r="J5" s="126">
        <v>7</v>
      </c>
      <c r="K5" s="106"/>
      <c r="L5" s="127">
        <v>8</v>
      </c>
      <c r="M5" s="105"/>
      <c r="N5" s="126">
        <v>9</v>
      </c>
      <c r="O5" s="106"/>
      <c r="P5" s="127">
        <v>10</v>
      </c>
      <c r="Q5" s="105"/>
      <c r="R5" s="126">
        <v>11</v>
      </c>
      <c r="S5" s="106"/>
      <c r="T5" s="127">
        <v>12</v>
      </c>
      <c r="U5" s="107"/>
      <c r="V5" s="128">
        <v>1</v>
      </c>
      <c r="W5" s="105"/>
      <c r="X5" s="126">
        <v>2</v>
      </c>
      <c r="Y5" s="106"/>
      <c r="Z5" s="127">
        <v>3</v>
      </c>
      <c r="AA5" s="106"/>
    </row>
    <row r="6" spans="1:27" s="104" customFormat="1" ht="19.95" customHeight="1" x14ac:dyDescent="0.15">
      <c r="A6" s="132">
        <v>45017</v>
      </c>
      <c r="B6" s="130" t="str">
        <f>$E6</f>
        <v>＜年度始休業＞</v>
      </c>
      <c r="D6" s="108">
        <f>DATE($D$4,$D$5,1)</f>
        <v>45017</v>
      </c>
      <c r="E6" s="109" t="s">
        <v>35</v>
      </c>
      <c r="F6" s="108">
        <f>DATE($D$4,$F$5,1)</f>
        <v>45047</v>
      </c>
      <c r="G6" s="110"/>
      <c r="H6" s="111">
        <f>DATE($D$4,$H$5,1)</f>
        <v>45078</v>
      </c>
      <c r="I6" s="109"/>
      <c r="J6" s="108">
        <f>DATE($D$4,$J$5,1)</f>
        <v>45108</v>
      </c>
      <c r="K6" s="112"/>
      <c r="L6" s="111">
        <f>DATE($D$4,$L$5,1)</f>
        <v>45139</v>
      </c>
      <c r="M6" s="113"/>
      <c r="N6" s="108">
        <f>DATE($D$4,$N$5,1)</f>
        <v>45170</v>
      </c>
      <c r="O6" s="110"/>
      <c r="P6" s="111">
        <f>DATE($D$4,$P$5,1)</f>
        <v>45200</v>
      </c>
      <c r="Q6" s="109"/>
      <c r="R6" s="108">
        <f>DATE($D$4,$R$5,1)</f>
        <v>45231</v>
      </c>
      <c r="S6" s="112"/>
      <c r="T6" s="111">
        <f>DATE($D$4,$T$5,1)</f>
        <v>45261</v>
      </c>
      <c r="U6" s="112"/>
      <c r="V6" s="111">
        <f>DATE($D$4+1,$V$5,1)</f>
        <v>45292</v>
      </c>
      <c r="W6" s="113" t="s">
        <v>23</v>
      </c>
      <c r="X6" s="108">
        <f>DATE($D$4+1,$X$5,1)</f>
        <v>45323</v>
      </c>
      <c r="Y6" s="110"/>
      <c r="Z6" s="111">
        <f>DATE($D$4+1,$Z$5,1)</f>
        <v>45352</v>
      </c>
      <c r="AA6" s="110"/>
    </row>
    <row r="7" spans="1:27" s="104" customFormat="1" ht="19.95" customHeight="1" x14ac:dyDescent="0.15">
      <c r="A7" s="133">
        <v>45018</v>
      </c>
      <c r="B7" s="131">
        <f t="shared" ref="B7:B35" si="0">$E7</f>
        <v>0</v>
      </c>
      <c r="D7" s="114">
        <f>DATE($D$4,$D$5,2)</f>
        <v>45018</v>
      </c>
      <c r="E7" s="115"/>
      <c r="F7" s="114">
        <f>DATE($D$4,$F$5,2)</f>
        <v>45048</v>
      </c>
      <c r="G7" s="116"/>
      <c r="H7" s="117">
        <f>DATE($D$4,$H$5,2)</f>
        <v>45079</v>
      </c>
      <c r="I7" s="115"/>
      <c r="J7" s="114">
        <f>DATE($D$4,$J$5,2)</f>
        <v>45109</v>
      </c>
      <c r="K7" s="116"/>
      <c r="L7" s="117">
        <f>DATE($D$4,$L$5,2)</f>
        <v>45140</v>
      </c>
      <c r="M7" s="115"/>
      <c r="N7" s="114">
        <f>DATE($D$4,$N$5,2)</f>
        <v>45171</v>
      </c>
      <c r="O7" s="116"/>
      <c r="P7" s="117">
        <f>DATE($D$4,$P$5,2)</f>
        <v>45201</v>
      </c>
      <c r="Q7" s="115"/>
      <c r="R7" s="114">
        <f>DATE($D$4,$R$5,2)</f>
        <v>45232</v>
      </c>
      <c r="S7" s="116"/>
      <c r="T7" s="117">
        <f>DATE($D$4,$T$5,2)</f>
        <v>45262</v>
      </c>
      <c r="U7" s="116"/>
      <c r="V7" s="117">
        <f>DATE($D$4+1,$V$5,2)</f>
        <v>45293</v>
      </c>
      <c r="W7" s="115"/>
      <c r="X7" s="114">
        <f>DATE($D$4+1,$X$5,2)</f>
        <v>45324</v>
      </c>
      <c r="Y7" s="116"/>
      <c r="Z7" s="117">
        <f>DATE($D$4+1,$Z$5,2)</f>
        <v>45353</v>
      </c>
      <c r="AA7" s="116"/>
    </row>
    <row r="8" spans="1:27" s="104" customFormat="1" ht="19.95" customHeight="1" x14ac:dyDescent="0.15">
      <c r="A8" s="133">
        <v>45019</v>
      </c>
      <c r="B8" s="131">
        <f t="shared" si="0"/>
        <v>0</v>
      </c>
      <c r="D8" s="114">
        <f>DATE($D$4,$D$5,3)</f>
        <v>45019</v>
      </c>
      <c r="E8" s="115"/>
      <c r="F8" s="137">
        <f>DATE($D$4,$F$5,3)</f>
        <v>45049</v>
      </c>
      <c r="G8" s="116" t="s">
        <v>15</v>
      </c>
      <c r="H8" s="117">
        <f>DATE($D$4,$H$5,3)</f>
        <v>45080</v>
      </c>
      <c r="I8" s="115"/>
      <c r="J8" s="114">
        <f>DATE($D$4,$J$5,3)</f>
        <v>45110</v>
      </c>
      <c r="K8" s="116"/>
      <c r="L8" s="117">
        <f>DATE($D$4,$L$5,3)</f>
        <v>45141</v>
      </c>
      <c r="M8" s="115"/>
      <c r="N8" s="114">
        <f>DATE($D$4,$N$5,3)</f>
        <v>45172</v>
      </c>
      <c r="O8" s="116"/>
      <c r="P8" s="117">
        <f>DATE($D$4,$P$5,3)</f>
        <v>45202</v>
      </c>
      <c r="Q8" s="115"/>
      <c r="R8" s="137">
        <f>DATE($D$4,$R$5,3)</f>
        <v>45233</v>
      </c>
      <c r="S8" s="116" t="s">
        <v>21</v>
      </c>
      <c r="T8" s="117">
        <f>DATE($D$4,$T$5,3)</f>
        <v>45263</v>
      </c>
      <c r="U8" s="116"/>
      <c r="V8" s="117">
        <f>DATE($D$4+1,$V$5,3)</f>
        <v>45294</v>
      </c>
      <c r="W8" s="115"/>
      <c r="X8" s="114">
        <f>DATE($D$4+1,$X$5,3)</f>
        <v>45325</v>
      </c>
      <c r="Y8" s="116"/>
      <c r="Z8" s="117">
        <f>DATE($D$4+1,$Z$5,3)</f>
        <v>45354</v>
      </c>
      <c r="AA8" s="116"/>
    </row>
    <row r="9" spans="1:27" s="104" customFormat="1" ht="19.95" customHeight="1" x14ac:dyDescent="0.15">
      <c r="A9" s="133">
        <v>45020</v>
      </c>
      <c r="B9" s="131">
        <f t="shared" si="0"/>
        <v>0</v>
      </c>
      <c r="D9" s="114">
        <f>DATE($D$4,$D$5,4)</f>
        <v>45020</v>
      </c>
      <c r="E9" s="115"/>
      <c r="F9" s="137">
        <f>DATE($D$4,$F$5,4)</f>
        <v>45050</v>
      </c>
      <c r="G9" s="116" t="s">
        <v>37</v>
      </c>
      <c r="H9" s="117">
        <f>DATE($D$4,$H$5,4)</f>
        <v>45081</v>
      </c>
      <c r="I9" s="115"/>
      <c r="J9" s="114">
        <f>DATE($D$4,$J$5,4)</f>
        <v>45111</v>
      </c>
      <c r="K9" s="116"/>
      <c r="L9" s="117">
        <f>DATE($D$4,$L$5,4)</f>
        <v>45142</v>
      </c>
      <c r="M9" s="115"/>
      <c r="N9" s="114">
        <f>DATE($D$4,$N$5,4)</f>
        <v>45173</v>
      </c>
      <c r="O9" s="116"/>
      <c r="P9" s="117">
        <f>DATE($D$4,$P$5,4)</f>
        <v>45203</v>
      </c>
      <c r="Q9" s="115"/>
      <c r="R9" s="114">
        <f>DATE($D$4,$R$5,4)</f>
        <v>45234</v>
      </c>
      <c r="S9" s="116"/>
      <c r="T9" s="117">
        <f>DATE($D$4,$T$5,4)</f>
        <v>45264</v>
      </c>
      <c r="U9" s="116"/>
      <c r="V9" s="117">
        <f>DATE($D$4+1,$V$5,4)</f>
        <v>45295</v>
      </c>
      <c r="W9" s="115"/>
      <c r="X9" s="114">
        <f>DATE($D$4+1,$X$5,4)</f>
        <v>45326</v>
      </c>
      <c r="Y9" s="116"/>
      <c r="Z9" s="117">
        <f>DATE($D$4+1,$Z$5,4)</f>
        <v>45355</v>
      </c>
      <c r="AA9" s="116"/>
    </row>
    <row r="10" spans="1:27" s="104" customFormat="1" ht="19.95" customHeight="1" x14ac:dyDescent="0.15">
      <c r="A10" s="133">
        <v>45021</v>
      </c>
      <c r="B10" s="131">
        <f t="shared" si="0"/>
        <v>0</v>
      </c>
      <c r="D10" s="114">
        <f>DATE($D$4,$D$5,5)</f>
        <v>45021</v>
      </c>
      <c r="E10" s="115"/>
      <c r="F10" s="137">
        <f>DATE($D$4,$F$5,5)</f>
        <v>45051</v>
      </c>
      <c r="G10" s="116" t="s">
        <v>38</v>
      </c>
      <c r="H10" s="117">
        <f>DATE($D$4,$H$5,5)</f>
        <v>45082</v>
      </c>
      <c r="I10" s="115"/>
      <c r="J10" s="114">
        <f>DATE($D$4,$J$5,5)</f>
        <v>45112</v>
      </c>
      <c r="K10" s="116"/>
      <c r="L10" s="117">
        <f>DATE($D$4,$L$5,5)</f>
        <v>45143</v>
      </c>
      <c r="M10" s="115"/>
      <c r="N10" s="114">
        <f>DATE($D$4,$N$5,5)</f>
        <v>45174</v>
      </c>
      <c r="O10" s="116"/>
      <c r="P10" s="117">
        <f>DATE($D$4,$P$5,5)</f>
        <v>45204</v>
      </c>
      <c r="Q10" s="115"/>
      <c r="R10" s="114">
        <f>DATE($D$4,$R$5,5)</f>
        <v>45235</v>
      </c>
      <c r="S10" s="116"/>
      <c r="T10" s="117">
        <f>DATE($D$4,$T$5,5)</f>
        <v>45265</v>
      </c>
      <c r="U10" s="116"/>
      <c r="V10" s="117">
        <f>DATE($D$4+1,$V$5,5)</f>
        <v>45296</v>
      </c>
      <c r="W10" s="115"/>
      <c r="X10" s="114">
        <f>DATE($D$4+1,$X$5,5)</f>
        <v>45327</v>
      </c>
      <c r="Y10" s="116"/>
      <c r="Z10" s="117">
        <f>DATE($D$4+1,$Z$5,5)</f>
        <v>45356</v>
      </c>
      <c r="AA10" s="116"/>
    </row>
    <row r="11" spans="1:27" s="104" customFormat="1" ht="19.95" customHeight="1" x14ac:dyDescent="0.15">
      <c r="A11" s="133">
        <v>45022</v>
      </c>
      <c r="B11" s="131">
        <f t="shared" si="0"/>
        <v>0</v>
      </c>
      <c r="D11" s="114">
        <f>DATE($D$4,$D$5,6)</f>
        <v>45022</v>
      </c>
      <c r="E11" s="115"/>
      <c r="F11" s="114">
        <f>DATE($D$4,$F$5,6)</f>
        <v>45052</v>
      </c>
      <c r="G11" s="116"/>
      <c r="H11" s="117">
        <f>DATE($D$4,$H$5,6)</f>
        <v>45083</v>
      </c>
      <c r="I11" s="115"/>
      <c r="J11" s="114">
        <f>DATE($D$4,$J$5,6)</f>
        <v>45113</v>
      </c>
      <c r="K11" s="116"/>
      <c r="L11" s="117">
        <f>DATE($D$4,$L$5,6)</f>
        <v>45144</v>
      </c>
      <c r="M11" s="115"/>
      <c r="N11" s="114">
        <f>DATE($D$4,$N$5,6)</f>
        <v>45175</v>
      </c>
      <c r="O11" s="116"/>
      <c r="P11" s="117">
        <f>DATE($D$4,$P$5,6)</f>
        <v>45205</v>
      </c>
      <c r="Q11" s="115"/>
      <c r="R11" s="114">
        <f>DATE($D$4,$R$5,6)</f>
        <v>45236</v>
      </c>
      <c r="S11" s="116"/>
      <c r="T11" s="117">
        <f>DATE($D$4,$T$5,6)</f>
        <v>45266</v>
      </c>
      <c r="U11" s="116"/>
      <c r="V11" s="117">
        <f>DATE($D$4+1,$V$5,6)</f>
        <v>45297</v>
      </c>
      <c r="W11" s="115"/>
      <c r="X11" s="114">
        <f>DATE($D$4+1,$X$5,6)</f>
        <v>45328</v>
      </c>
      <c r="Y11" s="116"/>
      <c r="Z11" s="117">
        <f>DATE($D$4+1,$Z$5,6)</f>
        <v>45357</v>
      </c>
      <c r="AA11" s="116"/>
    </row>
    <row r="12" spans="1:27" s="104" customFormat="1" ht="19.95" customHeight="1" x14ac:dyDescent="0.15">
      <c r="A12" s="133">
        <v>45023</v>
      </c>
      <c r="B12" s="131">
        <f t="shared" si="0"/>
        <v>0</v>
      </c>
      <c r="D12" s="114">
        <f>DATE($D$4,$D$5,7)</f>
        <v>45023</v>
      </c>
      <c r="E12" s="115"/>
      <c r="F12" s="114">
        <f>DATE($D$4,$F$5,7)</f>
        <v>45053</v>
      </c>
      <c r="G12" s="116"/>
      <c r="H12" s="117">
        <f>DATE($D$4,$H$5,7)</f>
        <v>45084</v>
      </c>
      <c r="I12" s="115"/>
      <c r="J12" s="114">
        <f>DATE($D$4,$J$5,7)</f>
        <v>45114</v>
      </c>
      <c r="K12" s="116"/>
      <c r="L12" s="117">
        <f>DATE($D$4,$L$5,7)</f>
        <v>45145</v>
      </c>
      <c r="M12" s="115"/>
      <c r="N12" s="114">
        <f>DATE($D$4,$N$5,7)</f>
        <v>45176</v>
      </c>
      <c r="O12" s="116"/>
      <c r="P12" s="117">
        <f>DATE($D$4,$P$5,7)</f>
        <v>45206</v>
      </c>
      <c r="Q12" s="115"/>
      <c r="R12" s="114">
        <f>DATE($D$4,$R$5,7)</f>
        <v>45237</v>
      </c>
      <c r="S12" s="116"/>
      <c r="T12" s="117">
        <f>DATE($D$4,$T$5,7)</f>
        <v>45267</v>
      </c>
      <c r="U12" s="116"/>
      <c r="V12" s="117">
        <f>DATE($D$4+1,$V$5,7)</f>
        <v>45298</v>
      </c>
      <c r="W12" s="115" t="s">
        <v>31</v>
      </c>
      <c r="X12" s="114">
        <f>DATE($D$4+1,$X$5,7)</f>
        <v>45329</v>
      </c>
      <c r="Y12" s="116"/>
      <c r="Z12" s="117">
        <f>DATE($D$4+1,$Z$5,7)</f>
        <v>45358</v>
      </c>
      <c r="AA12" s="116"/>
    </row>
    <row r="13" spans="1:27" s="104" customFormat="1" ht="19.95" customHeight="1" x14ac:dyDescent="0.15">
      <c r="A13" s="133">
        <v>45024</v>
      </c>
      <c r="B13" s="131">
        <f t="shared" si="0"/>
        <v>0</v>
      </c>
      <c r="D13" s="114">
        <f>DATE($D$4,$D$5,8)</f>
        <v>45024</v>
      </c>
      <c r="E13" s="115"/>
      <c r="F13" s="114">
        <f>DATE($D$4,$F$5,8)</f>
        <v>45054</v>
      </c>
      <c r="G13" s="116"/>
      <c r="H13" s="117">
        <f>DATE($D$4,$H$5,8)</f>
        <v>45085</v>
      </c>
      <c r="I13" s="115"/>
      <c r="J13" s="114">
        <f>DATE($D$4,$J$5,8)</f>
        <v>45115</v>
      </c>
      <c r="K13" s="116"/>
      <c r="L13" s="117">
        <f>DATE($D$4,$L$5,8)</f>
        <v>45146</v>
      </c>
      <c r="M13" s="118"/>
      <c r="N13" s="114">
        <f>DATE($D$4,$N$5,8)</f>
        <v>45177</v>
      </c>
      <c r="O13" s="116"/>
      <c r="P13" s="117">
        <f>DATE($D$4,$P$5,8)</f>
        <v>45207</v>
      </c>
      <c r="Q13" s="115"/>
      <c r="R13" s="114">
        <f>DATE($D$4,$R$5,8)</f>
        <v>45238</v>
      </c>
      <c r="S13" s="116"/>
      <c r="T13" s="117">
        <f>DATE($D$4,$T$5,8)</f>
        <v>45268</v>
      </c>
      <c r="U13" s="116"/>
      <c r="V13" s="138">
        <f>DATE($D$4+1,$V$5,8)</f>
        <v>45299</v>
      </c>
      <c r="W13" s="115" t="s">
        <v>26</v>
      </c>
      <c r="X13" s="114">
        <f>DATE($D$4+1,$X$5,8)</f>
        <v>45330</v>
      </c>
      <c r="Y13" s="116"/>
      <c r="Z13" s="117">
        <f>DATE($D$4+1,$Z$5,8)</f>
        <v>45359</v>
      </c>
      <c r="AA13" s="116"/>
    </row>
    <row r="14" spans="1:27" s="104" customFormat="1" ht="19.95" customHeight="1" x14ac:dyDescent="0.15">
      <c r="A14" s="133">
        <v>45025</v>
      </c>
      <c r="B14" s="131">
        <f t="shared" si="0"/>
        <v>0</v>
      </c>
      <c r="D14" s="114">
        <f>DATE($D$4,$D$5,9)</f>
        <v>45025</v>
      </c>
      <c r="E14" s="115"/>
      <c r="F14" s="114">
        <f>DATE($D$4,$F$5,9)</f>
        <v>45055</v>
      </c>
      <c r="G14" s="116"/>
      <c r="H14" s="117">
        <f>DATE($D$4,$H$5,9)</f>
        <v>45086</v>
      </c>
      <c r="I14" s="115"/>
      <c r="J14" s="114">
        <f>DATE($D$4,$J$5,9)</f>
        <v>45116</v>
      </c>
      <c r="K14" s="116"/>
      <c r="L14" s="117">
        <f>DATE($D$4,$L$5,9)</f>
        <v>45147</v>
      </c>
      <c r="M14" s="115"/>
      <c r="N14" s="114">
        <f>DATE($D$4,$N$5,9)</f>
        <v>45178</v>
      </c>
      <c r="O14" s="116"/>
      <c r="P14" s="138">
        <f>DATE($D$4,$P$5,9)</f>
        <v>45208</v>
      </c>
      <c r="Q14" s="115" t="s">
        <v>17</v>
      </c>
      <c r="R14" s="114">
        <f>DATE($D$4,$R$5,9)</f>
        <v>45239</v>
      </c>
      <c r="S14" s="116"/>
      <c r="T14" s="117">
        <f>DATE($D$4,$T$5,9)</f>
        <v>45269</v>
      </c>
      <c r="U14" s="116"/>
      <c r="V14" s="117">
        <f>DATE($D$4+1,$V$5,9)</f>
        <v>45300</v>
      </c>
      <c r="W14" s="115"/>
      <c r="X14" s="114">
        <f>DATE($D$4+1,$X$5,9)</f>
        <v>45331</v>
      </c>
      <c r="Y14" s="116"/>
      <c r="Z14" s="117">
        <f>DATE($D$4+1,$Z$5,9)</f>
        <v>45360</v>
      </c>
      <c r="AA14" s="116"/>
    </row>
    <row r="15" spans="1:27" s="104" customFormat="1" ht="19.95" customHeight="1" x14ac:dyDescent="0.15">
      <c r="A15" s="133">
        <v>45026</v>
      </c>
      <c r="B15" s="131">
        <f t="shared" si="0"/>
        <v>0</v>
      </c>
      <c r="D15" s="114">
        <f>DATE($D$4,$D$5,10)</f>
        <v>45026</v>
      </c>
      <c r="E15" s="115"/>
      <c r="F15" s="114">
        <f>DATE($D$4,$F$5,10)</f>
        <v>45056</v>
      </c>
      <c r="G15" s="116"/>
      <c r="H15" s="117">
        <f>DATE($D$4,$H$5,10)</f>
        <v>45087</v>
      </c>
      <c r="I15" s="115"/>
      <c r="J15" s="114">
        <f>DATE($D$4,$J$5,10)</f>
        <v>45117</v>
      </c>
      <c r="K15" s="116"/>
      <c r="L15" s="117">
        <f>DATE($D$4,$L$5,10)</f>
        <v>45148</v>
      </c>
      <c r="M15" s="115"/>
      <c r="N15" s="114">
        <f>DATE($D$4,$N$5,10)</f>
        <v>45179</v>
      </c>
      <c r="O15" s="116"/>
      <c r="P15" s="117">
        <f>DATE($D$4,$P$5,10)</f>
        <v>45209</v>
      </c>
      <c r="Q15" s="115"/>
      <c r="R15" s="114">
        <f>DATE($D$4,$R$5,10)</f>
        <v>45240</v>
      </c>
      <c r="S15" s="116"/>
      <c r="T15" s="117">
        <f>DATE($D$4,$T$5,10)</f>
        <v>45270</v>
      </c>
      <c r="U15" s="116"/>
      <c r="V15" s="117">
        <f>DATE($D$4+1,$V$5,10)</f>
        <v>45301</v>
      </c>
      <c r="W15" s="115"/>
      <c r="X15" s="114">
        <f>DATE($D$4+1,$X$5,10)</f>
        <v>45332</v>
      </c>
      <c r="Y15" s="116"/>
      <c r="Z15" s="117">
        <f>DATE($D$4+1,$Z$5,10)</f>
        <v>45361</v>
      </c>
      <c r="AA15" s="116"/>
    </row>
    <row r="16" spans="1:27" s="104" customFormat="1" ht="19.95" customHeight="1" x14ac:dyDescent="0.15">
      <c r="A16" s="133">
        <v>45027</v>
      </c>
      <c r="B16" s="131">
        <f t="shared" si="0"/>
        <v>0</v>
      </c>
      <c r="D16" s="114">
        <f>DATE($D$4,$D$5,11)</f>
        <v>45027</v>
      </c>
      <c r="E16" s="115"/>
      <c r="F16" s="114">
        <f>DATE($D$4,$F$5,11)</f>
        <v>45057</v>
      </c>
      <c r="G16" s="116"/>
      <c r="H16" s="117">
        <f>DATE($D$4,$H$5,11)</f>
        <v>45088</v>
      </c>
      <c r="I16" s="115"/>
      <c r="J16" s="114">
        <f>DATE($D$4,$J$5,11)</f>
        <v>45118</v>
      </c>
      <c r="K16" s="116"/>
      <c r="L16" s="138">
        <f>DATE($D$4,$L$5,11)</f>
        <v>45149</v>
      </c>
      <c r="M16" s="115" t="s">
        <v>18</v>
      </c>
      <c r="N16" s="114">
        <f>DATE($D$4,$N$5,11)</f>
        <v>45180</v>
      </c>
      <c r="O16" s="116"/>
      <c r="P16" s="117">
        <f>DATE($D$4,$P$5,11)</f>
        <v>45210</v>
      </c>
      <c r="Q16" s="115"/>
      <c r="R16" s="114">
        <f>DATE($D$4,$R$5,11)</f>
        <v>45241</v>
      </c>
      <c r="S16" s="116"/>
      <c r="T16" s="117">
        <f>DATE($D$4,$T$5,11)</f>
        <v>45271</v>
      </c>
      <c r="U16" s="116"/>
      <c r="V16" s="117">
        <f>DATE($D$4+1,$V$5,11)</f>
        <v>45302</v>
      </c>
      <c r="W16" s="115"/>
      <c r="X16" s="114">
        <f>DATE($D$4+1,$X$5,11)</f>
        <v>45333</v>
      </c>
      <c r="Y16" s="116" t="s">
        <v>24</v>
      </c>
      <c r="Z16" s="117">
        <f>DATE($D$4+1,$Z$5,11)</f>
        <v>45362</v>
      </c>
      <c r="AA16" s="116"/>
    </row>
    <row r="17" spans="1:27" s="104" customFormat="1" ht="19.95" customHeight="1" x14ac:dyDescent="0.15">
      <c r="A17" s="133">
        <v>45028</v>
      </c>
      <c r="B17" s="131">
        <f t="shared" si="0"/>
        <v>0</v>
      </c>
      <c r="D17" s="114">
        <f>DATE($D$4,$D$5,12)</f>
        <v>45028</v>
      </c>
      <c r="E17" s="115"/>
      <c r="F17" s="114">
        <f>DATE($D$4,$F$5,12)</f>
        <v>45058</v>
      </c>
      <c r="G17" s="116"/>
      <c r="H17" s="117">
        <f>DATE($D$4,$H$5,12)</f>
        <v>45089</v>
      </c>
      <c r="I17" s="115"/>
      <c r="J17" s="114">
        <f>DATE($D$4,$J$5,12)</f>
        <v>45119</v>
      </c>
      <c r="K17" s="116"/>
      <c r="L17" s="117">
        <f>DATE($D$4,$L$5,12)</f>
        <v>45150</v>
      </c>
      <c r="M17" s="115"/>
      <c r="N17" s="114">
        <f>DATE($D$4,$N$5,12)</f>
        <v>45181</v>
      </c>
      <c r="O17" s="116"/>
      <c r="P17" s="117">
        <f>DATE($D$4,$P$5,12)</f>
        <v>45211</v>
      </c>
      <c r="Q17" s="115"/>
      <c r="R17" s="114">
        <f>DATE($D$4,$R$5,12)</f>
        <v>45242</v>
      </c>
      <c r="S17" s="116"/>
      <c r="T17" s="117">
        <f>DATE($D$4,$T$5,12)</f>
        <v>45272</v>
      </c>
      <c r="U17" s="116"/>
      <c r="V17" s="117">
        <f>DATE($D$4+1,$V$5,12)</f>
        <v>45303</v>
      </c>
      <c r="W17" s="115"/>
      <c r="X17" s="137">
        <f>DATE($D$4+1,$X$5,12)</f>
        <v>45334</v>
      </c>
      <c r="Y17" s="116" t="s">
        <v>39</v>
      </c>
      <c r="Z17" s="117">
        <f>DATE($D$4+1,$Z$5,12)</f>
        <v>45363</v>
      </c>
      <c r="AA17" s="116"/>
    </row>
    <row r="18" spans="1:27" s="104" customFormat="1" ht="19.95" customHeight="1" x14ac:dyDescent="0.15">
      <c r="A18" s="133">
        <v>45029</v>
      </c>
      <c r="B18" s="131">
        <f t="shared" si="0"/>
        <v>0</v>
      </c>
      <c r="D18" s="114">
        <f>DATE($D$4,$D$5,13)</f>
        <v>45029</v>
      </c>
      <c r="E18" s="115"/>
      <c r="F18" s="114">
        <f>DATE($D$4,$F$5,13)</f>
        <v>45059</v>
      </c>
      <c r="G18" s="116"/>
      <c r="H18" s="117">
        <f>DATE($D$4,$H$5,13)</f>
        <v>45090</v>
      </c>
      <c r="I18" s="115"/>
      <c r="J18" s="114">
        <f>DATE($D$4,$J$5,13)</f>
        <v>45120</v>
      </c>
      <c r="K18" s="116"/>
      <c r="L18" s="117">
        <f>DATE($D$4,$L$5,13)</f>
        <v>45151</v>
      </c>
      <c r="M18" s="115"/>
      <c r="N18" s="114">
        <f>DATE($D$4,$N$5,13)</f>
        <v>45182</v>
      </c>
      <c r="O18" s="116"/>
      <c r="P18" s="117">
        <f>DATE($D$4,$P$5,13)</f>
        <v>45212</v>
      </c>
      <c r="Q18" s="115"/>
      <c r="R18" s="114">
        <f>DATE($D$4,$R$5,13)</f>
        <v>45243</v>
      </c>
      <c r="S18" s="116"/>
      <c r="T18" s="117">
        <f>DATE($D$4,$T$5,13)</f>
        <v>45273</v>
      </c>
      <c r="U18" s="116"/>
      <c r="V18" s="117">
        <f>DATE($D$4+1,$V$5,13)</f>
        <v>45304</v>
      </c>
      <c r="W18" s="115"/>
      <c r="X18" s="139">
        <f>DATE($D$4+1,$X$5,13)</f>
        <v>45335</v>
      </c>
      <c r="Y18" s="116"/>
      <c r="Z18" s="117">
        <f>DATE($D$4+1,$Z$5,13)</f>
        <v>45364</v>
      </c>
      <c r="AA18" s="116"/>
    </row>
    <row r="19" spans="1:27" s="104" customFormat="1" ht="19.95" customHeight="1" x14ac:dyDescent="0.15">
      <c r="A19" s="133">
        <v>45030</v>
      </c>
      <c r="B19" s="131">
        <f t="shared" si="0"/>
        <v>0</v>
      </c>
      <c r="D19" s="114">
        <f>DATE($D$4,$D$5,14)</f>
        <v>45030</v>
      </c>
      <c r="E19" s="115"/>
      <c r="F19" s="114">
        <f>DATE($D$4,$F$5,14)</f>
        <v>45060</v>
      </c>
      <c r="G19" s="116"/>
      <c r="H19" s="117">
        <f>DATE($D$4,$H$5,14)</f>
        <v>45091</v>
      </c>
      <c r="I19" s="115"/>
      <c r="J19" s="114">
        <f>DATE($D$4,$J$5,14)</f>
        <v>45121</v>
      </c>
      <c r="K19" s="116"/>
      <c r="L19" s="117">
        <f>DATE($D$4,$L$5,14)</f>
        <v>45152</v>
      </c>
      <c r="M19" s="115"/>
      <c r="N19" s="114">
        <f>DATE($D$4,$N$5,14)</f>
        <v>45183</v>
      </c>
      <c r="O19" s="116"/>
      <c r="P19" s="117">
        <f>DATE($D$4,$P$5,14)</f>
        <v>45213</v>
      </c>
      <c r="Q19" s="115"/>
      <c r="R19" s="114">
        <f>DATE($D$4,$R$5,14)</f>
        <v>45244</v>
      </c>
      <c r="S19" s="116"/>
      <c r="T19" s="117">
        <f>DATE($D$4,$T$5,14)</f>
        <v>45274</v>
      </c>
      <c r="U19" s="116"/>
      <c r="V19" s="117">
        <f>DATE($D$4+1,$V$5,14)</f>
        <v>45305</v>
      </c>
      <c r="W19" s="115"/>
      <c r="X19" s="114">
        <f>DATE($D$4+1,$X$5,14)</f>
        <v>45336</v>
      </c>
      <c r="Y19" s="116"/>
      <c r="Z19" s="117">
        <f>DATE($D$4+1,$Z$5,14)</f>
        <v>45365</v>
      </c>
      <c r="AA19" s="116"/>
    </row>
    <row r="20" spans="1:27" s="104" customFormat="1" ht="19.95" customHeight="1" x14ac:dyDescent="0.15">
      <c r="A20" s="133">
        <v>45031</v>
      </c>
      <c r="B20" s="131">
        <f t="shared" si="0"/>
        <v>0</v>
      </c>
      <c r="D20" s="114">
        <f>DATE($D$4,$D$5,15)</f>
        <v>45031</v>
      </c>
      <c r="E20" s="115"/>
      <c r="F20" s="114">
        <f>DATE($D$4,$F$5,15)</f>
        <v>45061</v>
      </c>
      <c r="G20" s="116"/>
      <c r="H20" s="117">
        <f>DATE($D$4,$H$5,15)</f>
        <v>45092</v>
      </c>
      <c r="I20" s="115"/>
      <c r="J20" s="114">
        <f>DATE($D$4,$J$5,15)</f>
        <v>45122</v>
      </c>
      <c r="K20" s="116"/>
      <c r="L20" s="117">
        <f>DATE($D$4,$L$5,15)</f>
        <v>45153</v>
      </c>
      <c r="M20" s="115"/>
      <c r="N20" s="114">
        <f>DATE($D$4,$N$5,15)</f>
        <v>45184</v>
      </c>
      <c r="O20" s="116"/>
      <c r="P20" s="117">
        <f>DATE($D$4,$P$5,15)</f>
        <v>45214</v>
      </c>
      <c r="Q20" s="115"/>
      <c r="R20" s="114">
        <f>DATE($D$4,$R$5,15)</f>
        <v>45245</v>
      </c>
      <c r="S20" s="116"/>
      <c r="T20" s="117">
        <f>DATE($D$4,$T$5,15)</f>
        <v>45275</v>
      </c>
      <c r="U20" s="116"/>
      <c r="V20" s="117">
        <f>DATE($D$4+1,$V$5,15)</f>
        <v>45306</v>
      </c>
      <c r="W20" s="115"/>
      <c r="X20" s="114">
        <f>DATE($D$4+1,$X$5,15)</f>
        <v>45337</v>
      </c>
      <c r="Y20" s="116"/>
      <c r="Z20" s="117">
        <f>DATE($D$4+1,$Z$5,15)</f>
        <v>45366</v>
      </c>
      <c r="AA20" s="116"/>
    </row>
    <row r="21" spans="1:27" s="104" customFormat="1" ht="19.95" customHeight="1" x14ac:dyDescent="0.15">
      <c r="A21" s="133">
        <v>45032</v>
      </c>
      <c r="B21" s="131">
        <f t="shared" si="0"/>
        <v>0</v>
      </c>
      <c r="D21" s="114">
        <f>DATE($D$4,$D$5,16)</f>
        <v>45032</v>
      </c>
      <c r="E21" s="115"/>
      <c r="F21" s="114">
        <f>DATE($D$4,$F$5,16)</f>
        <v>45062</v>
      </c>
      <c r="G21" s="116"/>
      <c r="H21" s="117">
        <f>DATE($D$4,$H$5,16)</f>
        <v>45093</v>
      </c>
      <c r="I21" s="115"/>
      <c r="J21" s="114">
        <f>DATE($D$4,$J$5,16)</f>
        <v>45123</v>
      </c>
      <c r="K21" s="116"/>
      <c r="L21" s="117">
        <f>DATE($D$4,$L$5,16)</f>
        <v>45154</v>
      </c>
      <c r="M21" s="115"/>
      <c r="N21" s="114">
        <f>DATE($D$4,$N$5,16)</f>
        <v>45185</v>
      </c>
      <c r="O21" s="116"/>
      <c r="P21" s="117">
        <f>DATE($D$4,$P$5,16)</f>
        <v>45215</v>
      </c>
      <c r="Q21" s="115"/>
      <c r="R21" s="114">
        <f>DATE($D$4,$R$5,16)</f>
        <v>45246</v>
      </c>
      <c r="S21" s="116"/>
      <c r="T21" s="117">
        <f>DATE($D$4,$T$5,16)</f>
        <v>45276</v>
      </c>
      <c r="U21" s="116"/>
      <c r="V21" s="117">
        <f>DATE($D$4+1,$V$5,16)</f>
        <v>45307</v>
      </c>
      <c r="W21" s="115"/>
      <c r="X21" s="114">
        <f>DATE($D$4+1,$X$5,16)</f>
        <v>45338</v>
      </c>
      <c r="Y21" s="116"/>
      <c r="Z21" s="117">
        <f>DATE($D$4+1,$Z$5,16)</f>
        <v>45367</v>
      </c>
      <c r="AA21" s="116"/>
    </row>
    <row r="22" spans="1:27" s="104" customFormat="1" ht="19.95" customHeight="1" x14ac:dyDescent="0.15">
      <c r="A22" s="133">
        <v>45033</v>
      </c>
      <c r="B22" s="131">
        <f t="shared" si="0"/>
        <v>0</v>
      </c>
      <c r="D22" s="114">
        <f>DATE($D$4,$D$5,17)</f>
        <v>45033</v>
      </c>
      <c r="E22" s="115"/>
      <c r="F22" s="114">
        <f>DATE($D$4,$F$5,17)</f>
        <v>45063</v>
      </c>
      <c r="G22" s="116"/>
      <c r="H22" s="117">
        <f>DATE($D$4,$H$5,17)</f>
        <v>45094</v>
      </c>
      <c r="I22" s="115"/>
      <c r="J22" s="137">
        <f>DATE($D$4,$J$5,17)</f>
        <v>45124</v>
      </c>
      <c r="K22" s="116" t="s">
        <v>16</v>
      </c>
      <c r="L22" s="117">
        <f>DATE($D$4,$L$5,17)</f>
        <v>45155</v>
      </c>
      <c r="M22" s="115"/>
      <c r="N22" s="114">
        <f>DATE($D$4,$N$5,17)</f>
        <v>45186</v>
      </c>
      <c r="O22" s="116"/>
      <c r="P22" s="117">
        <f>DATE($D$4,$P$5,17)</f>
        <v>45216</v>
      </c>
      <c r="Q22" s="115"/>
      <c r="R22" s="114">
        <f>DATE($D$4,$R$5,17)</f>
        <v>45247</v>
      </c>
      <c r="S22" s="116"/>
      <c r="T22" s="117">
        <f>DATE($D$4,$T$5,17)</f>
        <v>45277</v>
      </c>
      <c r="U22" s="116"/>
      <c r="V22" s="117">
        <f>DATE($D$4+1,$V$5,17)</f>
        <v>45308</v>
      </c>
      <c r="W22" s="115"/>
      <c r="X22" s="114">
        <f>DATE($D$4+1,$X$5,17)</f>
        <v>45339</v>
      </c>
      <c r="Y22" s="116"/>
      <c r="Z22" s="117">
        <f>DATE($D$4+1,$Z$5,17)</f>
        <v>45368</v>
      </c>
      <c r="AA22" s="116"/>
    </row>
    <row r="23" spans="1:27" s="104" customFormat="1" ht="19.95" customHeight="1" x14ac:dyDescent="0.15">
      <c r="A23" s="133">
        <v>45034</v>
      </c>
      <c r="B23" s="131">
        <f t="shared" si="0"/>
        <v>0</v>
      </c>
      <c r="D23" s="114">
        <f>DATE($D$4,$D$5,18)</f>
        <v>45034</v>
      </c>
      <c r="E23" s="115"/>
      <c r="F23" s="114">
        <f>DATE($D$4,$F$5,18)</f>
        <v>45064</v>
      </c>
      <c r="G23" s="116"/>
      <c r="H23" s="117">
        <f>DATE($D$4,$H$5,18)</f>
        <v>45095</v>
      </c>
      <c r="I23" s="115"/>
      <c r="J23" s="114">
        <f>DATE($D$4,$J$5,18)</f>
        <v>45125</v>
      </c>
      <c r="K23" s="116"/>
      <c r="L23" s="117">
        <f>DATE($D$4,$L$5,18)</f>
        <v>45156</v>
      </c>
      <c r="M23" s="115"/>
      <c r="N23" s="137">
        <f>DATE($D$4,$N$5,18)</f>
        <v>45187</v>
      </c>
      <c r="O23" s="116" t="s">
        <v>19</v>
      </c>
      <c r="P23" s="117">
        <f>DATE($D$4,$P$5,18)</f>
        <v>45217</v>
      </c>
      <c r="Q23" s="115"/>
      <c r="R23" s="114">
        <f>DATE($D$4,$R$5,18)</f>
        <v>45248</v>
      </c>
      <c r="S23" s="116"/>
      <c r="T23" s="117">
        <f>DATE($D$4,$T$5,18)</f>
        <v>45278</v>
      </c>
      <c r="U23" s="116"/>
      <c r="V23" s="117">
        <f>DATE($D$4+1,$V$5,18)</f>
        <v>45309</v>
      </c>
      <c r="W23" s="115"/>
      <c r="X23" s="114">
        <f>DATE($D$4+1,$X$5,18)</f>
        <v>45340</v>
      </c>
      <c r="Y23" s="116"/>
      <c r="Z23" s="117">
        <f>DATE($D$4+1,$Z$5,18)</f>
        <v>45369</v>
      </c>
      <c r="AA23" s="116"/>
    </row>
    <row r="24" spans="1:27" s="104" customFormat="1" ht="19.95" customHeight="1" x14ac:dyDescent="0.15">
      <c r="A24" s="133">
        <v>45035</v>
      </c>
      <c r="B24" s="131">
        <f t="shared" si="0"/>
        <v>0</v>
      </c>
      <c r="D24" s="114">
        <f>DATE($D$4,$D$5,19)</f>
        <v>45035</v>
      </c>
      <c r="E24" s="115"/>
      <c r="F24" s="114">
        <f>DATE($D$4,$F$5,19)</f>
        <v>45065</v>
      </c>
      <c r="G24" s="116"/>
      <c r="H24" s="117">
        <f>DATE($D$4,$H$5,19)</f>
        <v>45096</v>
      </c>
      <c r="I24" s="115"/>
      <c r="J24" s="114">
        <f>DATE($D$4,$J$5,19)</f>
        <v>45126</v>
      </c>
      <c r="K24" s="116"/>
      <c r="L24" s="117">
        <f>DATE($D$4,$L$5,19)</f>
        <v>45157</v>
      </c>
      <c r="M24" s="115"/>
      <c r="N24" s="114">
        <f>DATE($D$4,$N$5,19)</f>
        <v>45188</v>
      </c>
      <c r="O24" s="116"/>
      <c r="P24" s="117">
        <f>DATE($D$4,$P$5,19)</f>
        <v>45218</v>
      </c>
      <c r="Q24" s="115"/>
      <c r="R24" s="114">
        <f>DATE($D$4,$R$5,19)</f>
        <v>45249</v>
      </c>
      <c r="S24" s="116"/>
      <c r="T24" s="117">
        <f>DATE($D$4,$T$5,19)</f>
        <v>45279</v>
      </c>
      <c r="U24" s="116"/>
      <c r="V24" s="117">
        <f>DATE($D$4+1,$V$5,19)</f>
        <v>45310</v>
      </c>
      <c r="W24" s="115"/>
      <c r="X24" s="114">
        <f>DATE($D$4+1,$X$5,19)</f>
        <v>45341</v>
      </c>
      <c r="Y24" s="116"/>
      <c r="Z24" s="117">
        <f>DATE($D$4+1,$Z$5,19)</f>
        <v>45370</v>
      </c>
      <c r="AA24" s="116"/>
    </row>
    <row r="25" spans="1:27" s="104" customFormat="1" ht="19.95" customHeight="1" x14ac:dyDescent="0.15">
      <c r="A25" s="133">
        <v>45036</v>
      </c>
      <c r="B25" s="131">
        <f t="shared" si="0"/>
        <v>0</v>
      </c>
      <c r="D25" s="114">
        <f>DATE($D$4,$D$5,20)</f>
        <v>45036</v>
      </c>
      <c r="E25" s="115"/>
      <c r="F25" s="114">
        <f>DATE($D$4,$F$5,20)</f>
        <v>45066</v>
      </c>
      <c r="G25" s="116"/>
      <c r="H25" s="117">
        <f>DATE($D$4,$H$5,20)</f>
        <v>45097</v>
      </c>
      <c r="I25" s="115"/>
      <c r="J25" s="114">
        <f>DATE($D$4,$J$5,20)</f>
        <v>45127</v>
      </c>
      <c r="K25" s="116"/>
      <c r="L25" s="117">
        <f>DATE($D$4,$L$5,20)</f>
        <v>45158</v>
      </c>
      <c r="M25" s="115"/>
      <c r="N25" s="114">
        <f>DATE($D$4,$N$5,20)</f>
        <v>45189</v>
      </c>
      <c r="O25" s="116"/>
      <c r="P25" s="117">
        <f>DATE($D$4,$P$5,20)</f>
        <v>45219</v>
      </c>
      <c r="Q25" s="115"/>
      <c r="R25" s="114">
        <f>DATE($D$4,$R$5,20)</f>
        <v>45250</v>
      </c>
      <c r="S25" s="116"/>
      <c r="T25" s="117">
        <f>DATE($D$4,$T$5,20)</f>
        <v>45280</v>
      </c>
      <c r="U25" s="116"/>
      <c r="V25" s="117">
        <f>DATE($D$4+1,$V$5,20)</f>
        <v>45311</v>
      </c>
      <c r="W25" s="115"/>
      <c r="X25" s="114">
        <f>DATE($D$4+1,$X$5,20)</f>
        <v>45342</v>
      </c>
      <c r="Y25" s="116"/>
      <c r="Z25" s="138">
        <f>DATE($D$4+1,$Z$5,20)</f>
        <v>45371</v>
      </c>
      <c r="AA25" s="116" t="s">
        <v>25</v>
      </c>
    </row>
    <row r="26" spans="1:27" s="104" customFormat="1" ht="19.95" customHeight="1" x14ac:dyDescent="0.15">
      <c r="A26" s="133">
        <v>45037</v>
      </c>
      <c r="B26" s="131">
        <f t="shared" si="0"/>
        <v>0</v>
      </c>
      <c r="D26" s="114">
        <f>DATE($D$4,$D$5,21)</f>
        <v>45037</v>
      </c>
      <c r="E26" s="115"/>
      <c r="F26" s="114">
        <f>DATE($D$4,$F$5,21)</f>
        <v>45067</v>
      </c>
      <c r="G26" s="116"/>
      <c r="H26" s="117">
        <f>DATE($D$4,$H$5,21)</f>
        <v>45098</v>
      </c>
      <c r="I26" s="115"/>
      <c r="J26" s="114">
        <f>DATE($D$4,$J$5,21)</f>
        <v>45128</v>
      </c>
      <c r="K26" s="116" t="s">
        <v>29</v>
      </c>
      <c r="L26" s="117">
        <f>DATE($D$4,$L$5,21)</f>
        <v>45159</v>
      </c>
      <c r="M26" s="115"/>
      <c r="N26" s="114">
        <f>DATE($D$4,$N$5,21)</f>
        <v>45190</v>
      </c>
      <c r="O26" s="116"/>
      <c r="P26" s="117">
        <f>DATE($D$4,$P$5,21)</f>
        <v>45220</v>
      </c>
      <c r="Q26" s="115"/>
      <c r="R26" s="114">
        <f>DATE($D$4,$R$5,21)</f>
        <v>45251</v>
      </c>
      <c r="S26" s="116"/>
      <c r="T26" s="117">
        <f>DATE($D$4,$T$5,21)</f>
        <v>45281</v>
      </c>
      <c r="U26" s="116"/>
      <c r="V26" s="117">
        <f>DATE($D$4+1,$V$5,21)</f>
        <v>45312</v>
      </c>
      <c r="W26" s="115"/>
      <c r="X26" s="114">
        <f>DATE($D$4+1,$X$5,21)</f>
        <v>45343</v>
      </c>
      <c r="Y26" s="116"/>
      <c r="Z26" s="117">
        <f>DATE($D$4+1,$Z$5,21)</f>
        <v>45372</v>
      </c>
      <c r="AA26" s="116"/>
    </row>
    <row r="27" spans="1:27" s="104" customFormat="1" ht="19.95" customHeight="1" x14ac:dyDescent="0.15">
      <c r="A27" s="133">
        <v>45038</v>
      </c>
      <c r="B27" s="131">
        <f t="shared" si="0"/>
        <v>0</v>
      </c>
      <c r="D27" s="114">
        <f>DATE($D$4,$D$5,22)</f>
        <v>45038</v>
      </c>
      <c r="E27" s="115"/>
      <c r="F27" s="114">
        <f>DATE($D$4,$F$5,22)</f>
        <v>45068</v>
      </c>
      <c r="G27" s="116"/>
      <c r="H27" s="117">
        <f>DATE($D$4,$H$5,22)</f>
        <v>45099</v>
      </c>
      <c r="I27" s="115"/>
      <c r="J27" s="114">
        <f>DATE($D$4,$J$5,22)</f>
        <v>45129</v>
      </c>
      <c r="K27" s="119"/>
      <c r="L27" s="117">
        <f>DATE($D$4,$L$5,22)</f>
        <v>45160</v>
      </c>
      <c r="M27" s="115"/>
      <c r="N27" s="114">
        <f>DATE($D$4,$N$5,22)</f>
        <v>45191</v>
      </c>
      <c r="O27" s="116"/>
      <c r="P27" s="117">
        <f>DATE($D$4,$P$5,22)</f>
        <v>45221</v>
      </c>
      <c r="Q27" s="115"/>
      <c r="R27" s="114">
        <f>DATE($D$4,$R$5,22)</f>
        <v>45252</v>
      </c>
      <c r="S27" s="116"/>
      <c r="T27" s="117">
        <f>DATE($D$4,$T$5,22)</f>
        <v>45282</v>
      </c>
      <c r="U27" s="116"/>
      <c r="V27" s="117">
        <f>DATE($D$4+1,$V$5,22)</f>
        <v>45313</v>
      </c>
      <c r="W27" s="115"/>
      <c r="X27" s="114">
        <f>DATE($D$4+1,$X$5,22)</f>
        <v>45344</v>
      </c>
      <c r="Y27" s="116"/>
      <c r="Z27" s="117">
        <f>DATE($D$4+1,$Z$5,22)</f>
        <v>45373</v>
      </c>
      <c r="AA27" s="116"/>
    </row>
    <row r="28" spans="1:27" s="104" customFormat="1" ht="19.95" customHeight="1" x14ac:dyDescent="0.15">
      <c r="A28" s="133">
        <v>45039</v>
      </c>
      <c r="B28" s="131">
        <f t="shared" si="0"/>
        <v>0</v>
      </c>
      <c r="D28" s="114">
        <f>DATE($D$4,$D$5,23)</f>
        <v>45039</v>
      </c>
      <c r="E28" s="115"/>
      <c r="F28" s="114">
        <f>DATE($D$4,$F$5,23)</f>
        <v>45069</v>
      </c>
      <c r="G28" s="116"/>
      <c r="H28" s="117">
        <f>DATE($D$4,$H$5,23)</f>
        <v>45100</v>
      </c>
      <c r="I28" s="115"/>
      <c r="J28" s="114">
        <f>DATE($D$4,$J$5,23)</f>
        <v>45130</v>
      </c>
      <c r="K28" s="119"/>
      <c r="L28" s="117">
        <f>DATE($D$4,$L$5,23)</f>
        <v>45161</v>
      </c>
      <c r="M28" s="115"/>
      <c r="N28" s="114">
        <f>DATE($D$4,$N$5,23)</f>
        <v>45192</v>
      </c>
      <c r="O28" s="116" t="s">
        <v>20</v>
      </c>
      <c r="P28" s="117">
        <f>DATE($D$4,$P$5,23)</f>
        <v>45222</v>
      </c>
      <c r="Q28" s="115"/>
      <c r="R28" s="137">
        <f>DATE($D$4,$R$5,23)</f>
        <v>45253</v>
      </c>
      <c r="S28" s="116" t="s">
        <v>22</v>
      </c>
      <c r="T28" s="117">
        <f>DATE($D$4,$T$5,23)</f>
        <v>45283</v>
      </c>
      <c r="U28" s="116"/>
      <c r="V28" s="117">
        <f>DATE($D$4+1,$V$5,23)</f>
        <v>45314</v>
      </c>
      <c r="W28" s="115"/>
      <c r="X28" s="137">
        <f>DATE($D$4+1,$X$5,23)</f>
        <v>45345</v>
      </c>
      <c r="Y28" s="116" t="s">
        <v>27</v>
      </c>
      <c r="Z28" s="117">
        <f>DATE($D$4+1,$Z$5,23)</f>
        <v>45374</v>
      </c>
      <c r="AA28" s="116"/>
    </row>
    <row r="29" spans="1:27" s="104" customFormat="1" ht="19.95" customHeight="1" x14ac:dyDescent="0.15">
      <c r="A29" s="133">
        <v>45040</v>
      </c>
      <c r="B29" s="131">
        <f t="shared" si="0"/>
        <v>0</v>
      </c>
      <c r="D29" s="114">
        <f>DATE($D$4,$D$5,24)</f>
        <v>45040</v>
      </c>
      <c r="E29" s="115"/>
      <c r="F29" s="114">
        <f>DATE($D$4,$F$5,24)</f>
        <v>45070</v>
      </c>
      <c r="G29" s="116"/>
      <c r="H29" s="117">
        <f>DATE($D$4,$H$5,24)</f>
        <v>45101</v>
      </c>
      <c r="I29" s="115"/>
      <c r="J29" s="114">
        <f>DATE($D$4,$J$5,24)</f>
        <v>45131</v>
      </c>
      <c r="K29" s="116"/>
      <c r="L29" s="117">
        <f>DATE($D$4,$L$5,24)</f>
        <v>45162</v>
      </c>
      <c r="M29" s="115" t="s">
        <v>28</v>
      </c>
      <c r="N29" s="114">
        <f>DATE($D$4,$N$5,24)</f>
        <v>45193</v>
      </c>
      <c r="O29" s="116"/>
      <c r="P29" s="117">
        <f>DATE($D$4,$P$5,24)</f>
        <v>45223</v>
      </c>
      <c r="Q29" s="115"/>
      <c r="R29" s="114">
        <f>DATE($D$4,$R$5,24)</f>
        <v>45254</v>
      </c>
      <c r="S29" s="116"/>
      <c r="T29" s="117">
        <f>DATE($D$4,$T$5,24)</f>
        <v>45284</v>
      </c>
      <c r="U29" s="116" t="s">
        <v>30</v>
      </c>
      <c r="V29" s="117">
        <f>DATE($D$4+1,$V$5,24)</f>
        <v>45315</v>
      </c>
      <c r="W29" s="115"/>
      <c r="X29" s="114">
        <f>DATE($D$4+1,$X$5,24)</f>
        <v>45346</v>
      </c>
      <c r="Y29" s="116"/>
      <c r="Z29" s="117">
        <f>DATE($D$4+1,$Z$5,24)</f>
        <v>45375</v>
      </c>
      <c r="AA29" s="116" t="s">
        <v>32</v>
      </c>
    </row>
    <row r="30" spans="1:27" s="104" customFormat="1" ht="19.95" customHeight="1" x14ac:dyDescent="0.15">
      <c r="A30" s="133">
        <v>45041</v>
      </c>
      <c r="B30" s="131">
        <f t="shared" si="0"/>
        <v>0</v>
      </c>
      <c r="D30" s="114">
        <f>DATE($D$4,$D$5,25)</f>
        <v>45041</v>
      </c>
      <c r="E30" s="115"/>
      <c r="F30" s="114">
        <f>DATE($D$4,$F$5,25)</f>
        <v>45071</v>
      </c>
      <c r="G30" s="116"/>
      <c r="H30" s="117">
        <f>DATE($D$4,$H$5,25)</f>
        <v>45102</v>
      </c>
      <c r="I30" s="115"/>
      <c r="J30" s="114">
        <f>DATE($D$4,$J$5,25)</f>
        <v>45132</v>
      </c>
      <c r="K30" s="116"/>
      <c r="L30" s="117">
        <f>DATE($D$4,$L$5,25)</f>
        <v>45163</v>
      </c>
      <c r="M30" s="115"/>
      <c r="N30" s="114">
        <f>DATE($D$4,$N$5,25)</f>
        <v>45194</v>
      </c>
      <c r="O30" s="116"/>
      <c r="P30" s="117">
        <f>DATE($D$4,$P$5,25)</f>
        <v>45224</v>
      </c>
      <c r="Q30" s="115"/>
      <c r="R30" s="114">
        <f>DATE($D$4,$R$5,25)</f>
        <v>45255</v>
      </c>
      <c r="S30" s="116"/>
      <c r="T30" s="117">
        <f>DATE($D$4,$T$5,25)</f>
        <v>45285</v>
      </c>
      <c r="U30" s="116"/>
      <c r="V30" s="117">
        <f>DATE($D$4+1,$V$5,25)</f>
        <v>45316</v>
      </c>
      <c r="W30" s="115"/>
      <c r="X30" s="114">
        <f>DATE($D$4+1,$X$5,25)</f>
        <v>45347</v>
      </c>
      <c r="Y30" s="116"/>
      <c r="Z30" s="117">
        <f>DATE($D$4+1,$Z$5,25)</f>
        <v>45376</v>
      </c>
      <c r="AA30" s="116"/>
    </row>
    <row r="31" spans="1:27" s="104" customFormat="1" ht="19.95" customHeight="1" x14ac:dyDescent="0.15">
      <c r="A31" s="133">
        <v>45042</v>
      </c>
      <c r="B31" s="131">
        <f t="shared" si="0"/>
        <v>0</v>
      </c>
      <c r="D31" s="114">
        <f>DATE($D$4,$D$5,26)</f>
        <v>45042</v>
      </c>
      <c r="E31" s="115"/>
      <c r="F31" s="114">
        <f>DATE($D$4,$F$5,26)</f>
        <v>45072</v>
      </c>
      <c r="G31" s="116"/>
      <c r="H31" s="117">
        <f>DATE($D$4,$H$5,26)</f>
        <v>45103</v>
      </c>
      <c r="I31" s="115"/>
      <c r="J31" s="114">
        <f>DATE($D$4,$J$5,26)</f>
        <v>45133</v>
      </c>
      <c r="K31" s="116"/>
      <c r="L31" s="117">
        <f>DATE($D$4,$L$5,26)</f>
        <v>45164</v>
      </c>
      <c r="M31" s="115"/>
      <c r="N31" s="114">
        <f>DATE($D$4,$N$5,26)</f>
        <v>45195</v>
      </c>
      <c r="O31" s="116"/>
      <c r="P31" s="117">
        <f>DATE($D$4,$P$5,26)</f>
        <v>45225</v>
      </c>
      <c r="Q31" s="115"/>
      <c r="R31" s="114">
        <f>DATE($D$4,$R$5,26)</f>
        <v>45256</v>
      </c>
      <c r="S31" s="116"/>
      <c r="T31" s="117">
        <f>DATE($D$4,$T$5,26)</f>
        <v>45286</v>
      </c>
      <c r="U31" s="116"/>
      <c r="V31" s="117">
        <f>DATE($D$4+1,$V$5,26)</f>
        <v>45317</v>
      </c>
      <c r="W31" s="115"/>
      <c r="X31" s="114">
        <f>DATE($D$4+1,$X$5,26)</f>
        <v>45348</v>
      </c>
      <c r="Y31" s="116"/>
      <c r="Z31" s="117">
        <f>DATE($D$4+1,$Z$5,26)</f>
        <v>45377</v>
      </c>
      <c r="AA31" s="116"/>
    </row>
    <row r="32" spans="1:27" s="104" customFormat="1" ht="19.95" customHeight="1" x14ac:dyDescent="0.15">
      <c r="A32" s="133">
        <v>45043</v>
      </c>
      <c r="B32" s="131">
        <f t="shared" si="0"/>
        <v>0</v>
      </c>
      <c r="D32" s="114">
        <f>DATE($D$4,$D$5,27)</f>
        <v>45043</v>
      </c>
      <c r="E32" s="115"/>
      <c r="F32" s="114">
        <f>DATE($D$4,$F$5,27)</f>
        <v>45073</v>
      </c>
      <c r="G32" s="116"/>
      <c r="H32" s="117">
        <f>DATE($D$4,$H$5,27)</f>
        <v>45104</v>
      </c>
      <c r="I32" s="115"/>
      <c r="J32" s="114">
        <f>DATE($D$4,$J$5,27)</f>
        <v>45134</v>
      </c>
      <c r="K32" s="116"/>
      <c r="L32" s="117">
        <f>DATE($D$4,$L$5,27)</f>
        <v>45165</v>
      </c>
      <c r="M32" s="115"/>
      <c r="N32" s="114">
        <f>DATE($D$4,$N$5,27)</f>
        <v>45196</v>
      </c>
      <c r="O32" s="116"/>
      <c r="P32" s="117">
        <f>DATE($D$4,$P$5,27)</f>
        <v>45226</v>
      </c>
      <c r="Q32" s="115"/>
      <c r="R32" s="114">
        <f>DATE($D$4,$R$5,27)</f>
        <v>45257</v>
      </c>
      <c r="S32" s="116"/>
      <c r="T32" s="117">
        <f>DATE($D$4,$T$5,27)</f>
        <v>45287</v>
      </c>
      <c r="U32" s="116"/>
      <c r="V32" s="117">
        <f>DATE($D$4+1,$V$5,27)</f>
        <v>45318</v>
      </c>
      <c r="W32" s="115"/>
      <c r="X32" s="114">
        <f>DATE($D$4+1,$X$5,27)</f>
        <v>45349</v>
      </c>
      <c r="Y32" s="116"/>
      <c r="Z32" s="117">
        <f>DATE($D$4+1,$Z$5,27)</f>
        <v>45378</v>
      </c>
      <c r="AA32" s="116"/>
    </row>
    <row r="33" spans="1:27" s="104" customFormat="1" ht="19.95" customHeight="1" x14ac:dyDescent="0.15">
      <c r="A33" s="133">
        <v>45044</v>
      </c>
      <c r="B33" s="131">
        <f t="shared" si="0"/>
        <v>0</v>
      </c>
      <c r="D33" s="114">
        <f>DATE($D$4,$D$5,28)</f>
        <v>45044</v>
      </c>
      <c r="E33" s="115"/>
      <c r="F33" s="114">
        <f>DATE($D$4,$F$5,28)</f>
        <v>45074</v>
      </c>
      <c r="G33" s="116"/>
      <c r="H33" s="117">
        <f>DATE($D$4,$H$5,28)</f>
        <v>45105</v>
      </c>
      <c r="I33" s="115"/>
      <c r="J33" s="114">
        <f>DATE($D$4,$J$5,28)</f>
        <v>45135</v>
      </c>
      <c r="K33" s="116"/>
      <c r="L33" s="117">
        <f>DATE($D$4,$L$5,28)</f>
        <v>45166</v>
      </c>
      <c r="M33" s="115"/>
      <c r="N33" s="114">
        <f>DATE($D$4,$N$5,28)</f>
        <v>45197</v>
      </c>
      <c r="O33" s="116"/>
      <c r="P33" s="117">
        <f>DATE($D$4,$P$5,28)</f>
        <v>45227</v>
      </c>
      <c r="Q33" s="115"/>
      <c r="R33" s="114">
        <f>DATE($D$4,$R$5,28)</f>
        <v>45258</v>
      </c>
      <c r="S33" s="116"/>
      <c r="T33" s="117">
        <f>DATE($D$4,$T$5,28)</f>
        <v>45288</v>
      </c>
      <c r="U33" s="116"/>
      <c r="V33" s="117">
        <f>DATE($D$4+1,$V$5,28)</f>
        <v>45319</v>
      </c>
      <c r="W33" s="115"/>
      <c r="X33" s="114">
        <f>DATE($D$4+1,$X$5,28)</f>
        <v>45350</v>
      </c>
      <c r="Y33" s="116"/>
      <c r="Z33" s="117">
        <f>DATE($D$4+1,$Z$5,28)</f>
        <v>45379</v>
      </c>
      <c r="AA33" s="116"/>
    </row>
    <row r="34" spans="1:27" s="104" customFormat="1" ht="19.95" customHeight="1" x14ac:dyDescent="0.15">
      <c r="A34" s="133">
        <v>45045</v>
      </c>
      <c r="B34" s="131" t="str">
        <f t="shared" si="0"/>
        <v>＜昭和の日＞</v>
      </c>
      <c r="D34" s="114">
        <f>DATE($D$4,$D$5,29)</f>
        <v>45045</v>
      </c>
      <c r="E34" s="115" t="s">
        <v>36</v>
      </c>
      <c r="F34" s="114">
        <f>DATE($D$4,$F$5,29)</f>
        <v>45075</v>
      </c>
      <c r="G34" s="116"/>
      <c r="H34" s="117">
        <f>DATE($D$4,$H$5,29)</f>
        <v>45106</v>
      </c>
      <c r="I34" s="115"/>
      <c r="J34" s="114">
        <f>DATE($D$4,$J$5,29)</f>
        <v>45136</v>
      </c>
      <c r="K34" s="116"/>
      <c r="L34" s="117">
        <f>DATE($D$4,$L$5,29)</f>
        <v>45167</v>
      </c>
      <c r="M34" s="115"/>
      <c r="N34" s="114">
        <f>DATE($D$4,$N$5,29)</f>
        <v>45198</v>
      </c>
      <c r="O34" s="116"/>
      <c r="P34" s="117">
        <f>DATE($D$4,$P$5,29)</f>
        <v>45228</v>
      </c>
      <c r="Q34" s="115"/>
      <c r="R34" s="114">
        <f>DATE($D$4,$R$5,29)</f>
        <v>45259</v>
      </c>
      <c r="S34" s="116"/>
      <c r="T34" s="117">
        <f>DATE($D$4,$T$5,29)</f>
        <v>45289</v>
      </c>
      <c r="U34" s="116"/>
      <c r="V34" s="117">
        <f>DATE($D$4+1,$V$5,29)</f>
        <v>45320</v>
      </c>
      <c r="W34" s="115"/>
      <c r="X34" s="114"/>
      <c r="Y34" s="116"/>
      <c r="Z34" s="117">
        <f>DATE($D$4+1,$Z$5,29)</f>
        <v>45380</v>
      </c>
      <c r="AA34" s="116"/>
    </row>
    <row r="35" spans="1:27" s="104" customFormat="1" ht="19.95" customHeight="1" thickBot="1" x14ac:dyDescent="0.2">
      <c r="A35" s="134">
        <v>45046</v>
      </c>
      <c r="B35" s="135">
        <f t="shared" si="0"/>
        <v>0</v>
      </c>
      <c r="D35" s="114">
        <f>DATE($D$4,$D$5,30)</f>
        <v>45046</v>
      </c>
      <c r="E35" s="115"/>
      <c r="F35" s="114">
        <f>DATE($D$4,$F$5,30)</f>
        <v>45076</v>
      </c>
      <c r="G35" s="116"/>
      <c r="H35" s="117">
        <f>DATE($D$4,$H$5,30)</f>
        <v>45107</v>
      </c>
      <c r="I35" s="115"/>
      <c r="J35" s="114">
        <f>DATE($D$4,$J$5,30)</f>
        <v>45137</v>
      </c>
      <c r="K35" s="116"/>
      <c r="L35" s="117">
        <f>DATE($D$4,$L$5,30)</f>
        <v>45168</v>
      </c>
      <c r="M35" s="115"/>
      <c r="N35" s="114">
        <f>DATE($D$4,$N$5,30)</f>
        <v>45199</v>
      </c>
      <c r="O35" s="116"/>
      <c r="P35" s="117">
        <f>DATE($D$4,$P$5,30)</f>
        <v>45229</v>
      </c>
      <c r="Q35" s="115"/>
      <c r="R35" s="114">
        <f>DATE($D$4,$R$5,30)</f>
        <v>45260</v>
      </c>
      <c r="S35" s="116"/>
      <c r="T35" s="117">
        <f>DATE($D$4,$T$5,30)</f>
        <v>45290</v>
      </c>
      <c r="U35" s="116"/>
      <c r="V35" s="117">
        <f>DATE($D$4+1,$V$5,30)</f>
        <v>45321</v>
      </c>
      <c r="W35" s="115"/>
      <c r="X35" s="114"/>
      <c r="Y35" s="116"/>
      <c r="Z35" s="117">
        <f>DATE($D$4+1,$Z$5,30)</f>
        <v>45381</v>
      </c>
      <c r="AA35" s="116"/>
    </row>
    <row r="36" spans="1:27" s="104" customFormat="1" ht="19.95" customHeight="1" thickBot="1" x14ac:dyDescent="0.2">
      <c r="A36" s="132">
        <v>45047</v>
      </c>
      <c r="B36" s="130">
        <f>$G6</f>
        <v>0</v>
      </c>
      <c r="D36" s="120"/>
      <c r="E36" s="121"/>
      <c r="F36" s="122">
        <f>DATE($D$4,$F$5,31)</f>
        <v>45077</v>
      </c>
      <c r="G36" s="123"/>
      <c r="H36" s="124"/>
      <c r="I36" s="121"/>
      <c r="J36" s="122">
        <f>DATE($D$4,$J$5,31)</f>
        <v>45138</v>
      </c>
      <c r="K36" s="123"/>
      <c r="L36" s="125">
        <f>DATE($D$4,$L$5,31)</f>
        <v>45169</v>
      </c>
      <c r="M36" s="121"/>
      <c r="N36" s="122"/>
      <c r="O36" s="123"/>
      <c r="P36" s="125">
        <f>DATE($D$4,$P$5,31)</f>
        <v>45230</v>
      </c>
      <c r="Q36" s="121"/>
      <c r="R36" s="122"/>
      <c r="S36" s="123"/>
      <c r="T36" s="125">
        <f>DATE($D$4,$T$5,31)</f>
        <v>45291</v>
      </c>
      <c r="U36" s="123"/>
      <c r="V36" s="125">
        <f>DATE($D$4+1,$V$5,31)</f>
        <v>45322</v>
      </c>
      <c r="W36" s="121"/>
      <c r="X36" s="122"/>
      <c r="Y36" s="123"/>
      <c r="Z36" s="125">
        <f>DATE($D$4+1,$Z$5,31)</f>
        <v>45382</v>
      </c>
      <c r="AA36" s="123"/>
    </row>
    <row r="37" spans="1:27" x14ac:dyDescent="0.2">
      <c r="A37" s="133">
        <v>45048</v>
      </c>
      <c r="B37" s="131">
        <f t="shared" ref="B37:B66" si="1">$G7</f>
        <v>0</v>
      </c>
      <c r="D37" s="96"/>
    </row>
    <row r="38" spans="1:27" x14ac:dyDescent="0.2">
      <c r="A38" s="133">
        <v>45049</v>
      </c>
      <c r="B38" s="131" t="str">
        <f t="shared" si="1"/>
        <v>＜憲法記念日＞</v>
      </c>
      <c r="D38" s="96"/>
    </row>
    <row r="39" spans="1:27" x14ac:dyDescent="0.2">
      <c r="A39" s="133">
        <v>45050</v>
      </c>
      <c r="B39" s="131" t="str">
        <f t="shared" si="1"/>
        <v>＜みどりの日＞</v>
      </c>
      <c r="D39" s="96"/>
    </row>
    <row r="40" spans="1:27" x14ac:dyDescent="0.2">
      <c r="A40" s="133">
        <v>45051</v>
      </c>
      <c r="B40" s="131" t="str">
        <f t="shared" si="1"/>
        <v>＜こどもの日＞</v>
      </c>
      <c r="D40" s="96"/>
    </row>
    <row r="41" spans="1:27" x14ac:dyDescent="0.2">
      <c r="A41" s="133">
        <v>45052</v>
      </c>
      <c r="B41" s="131">
        <f t="shared" si="1"/>
        <v>0</v>
      </c>
      <c r="D41" s="96"/>
    </row>
    <row r="42" spans="1:27" x14ac:dyDescent="0.2">
      <c r="A42" s="133">
        <v>45053</v>
      </c>
      <c r="B42" s="131">
        <f t="shared" si="1"/>
        <v>0</v>
      </c>
      <c r="D42" s="96"/>
    </row>
    <row r="43" spans="1:27" x14ac:dyDescent="0.2">
      <c r="A43" s="133">
        <v>45054</v>
      </c>
      <c r="B43" s="131">
        <f t="shared" si="1"/>
        <v>0</v>
      </c>
      <c r="D43" s="96"/>
    </row>
    <row r="44" spans="1:27" x14ac:dyDescent="0.2">
      <c r="A44" s="133">
        <v>45055</v>
      </c>
      <c r="B44" s="131">
        <f t="shared" si="1"/>
        <v>0</v>
      </c>
      <c r="D44" s="96"/>
    </row>
    <row r="45" spans="1:27" x14ac:dyDescent="0.2">
      <c r="A45" s="133">
        <v>45056</v>
      </c>
      <c r="B45" s="131">
        <f t="shared" si="1"/>
        <v>0</v>
      </c>
      <c r="D45" s="96"/>
    </row>
    <row r="46" spans="1:27" x14ac:dyDescent="0.2">
      <c r="A46" s="133">
        <v>45057</v>
      </c>
      <c r="B46" s="131">
        <f t="shared" si="1"/>
        <v>0</v>
      </c>
      <c r="D46" s="96"/>
    </row>
    <row r="47" spans="1:27" x14ac:dyDescent="0.2">
      <c r="A47" s="133">
        <v>45058</v>
      </c>
      <c r="B47" s="131">
        <f t="shared" si="1"/>
        <v>0</v>
      </c>
      <c r="D47" s="96"/>
    </row>
    <row r="48" spans="1:27" x14ac:dyDescent="0.2">
      <c r="A48" s="133">
        <v>45059</v>
      </c>
      <c r="B48" s="131">
        <f t="shared" si="1"/>
        <v>0</v>
      </c>
      <c r="D48" s="96"/>
    </row>
    <row r="49" spans="1:4" x14ac:dyDescent="0.2">
      <c r="A49" s="133">
        <v>45060</v>
      </c>
      <c r="B49" s="131">
        <f t="shared" si="1"/>
        <v>0</v>
      </c>
      <c r="D49" s="96"/>
    </row>
    <row r="50" spans="1:4" x14ac:dyDescent="0.2">
      <c r="A50" s="133">
        <v>45061</v>
      </c>
      <c r="B50" s="131">
        <f t="shared" si="1"/>
        <v>0</v>
      </c>
      <c r="D50" s="96"/>
    </row>
    <row r="51" spans="1:4" x14ac:dyDescent="0.2">
      <c r="A51" s="133">
        <v>45062</v>
      </c>
      <c r="B51" s="131">
        <f t="shared" si="1"/>
        <v>0</v>
      </c>
      <c r="D51" s="96"/>
    </row>
    <row r="52" spans="1:4" x14ac:dyDescent="0.2">
      <c r="A52" s="133">
        <v>45063</v>
      </c>
      <c r="B52" s="131">
        <f t="shared" si="1"/>
        <v>0</v>
      </c>
      <c r="D52" s="96"/>
    </row>
    <row r="53" spans="1:4" x14ac:dyDescent="0.2">
      <c r="A53" s="133">
        <v>45064</v>
      </c>
      <c r="B53" s="131">
        <f t="shared" si="1"/>
        <v>0</v>
      </c>
      <c r="D53" s="96"/>
    </row>
    <row r="54" spans="1:4" x14ac:dyDescent="0.2">
      <c r="A54" s="133">
        <v>45065</v>
      </c>
      <c r="B54" s="131">
        <f t="shared" si="1"/>
        <v>0</v>
      </c>
      <c r="D54" s="96"/>
    </row>
    <row r="55" spans="1:4" x14ac:dyDescent="0.2">
      <c r="A55" s="133">
        <v>45066</v>
      </c>
      <c r="B55" s="131">
        <f t="shared" si="1"/>
        <v>0</v>
      </c>
      <c r="D55" s="96"/>
    </row>
    <row r="56" spans="1:4" x14ac:dyDescent="0.2">
      <c r="A56" s="133">
        <v>45067</v>
      </c>
      <c r="B56" s="131">
        <f t="shared" si="1"/>
        <v>0</v>
      </c>
      <c r="D56" s="96"/>
    </row>
    <row r="57" spans="1:4" x14ac:dyDescent="0.2">
      <c r="A57" s="133">
        <v>45068</v>
      </c>
      <c r="B57" s="131">
        <f t="shared" si="1"/>
        <v>0</v>
      </c>
      <c r="D57" s="96"/>
    </row>
    <row r="58" spans="1:4" x14ac:dyDescent="0.2">
      <c r="A58" s="133">
        <v>45069</v>
      </c>
      <c r="B58" s="131">
        <f t="shared" si="1"/>
        <v>0</v>
      </c>
      <c r="D58" s="96"/>
    </row>
    <row r="59" spans="1:4" x14ac:dyDescent="0.2">
      <c r="A59" s="133">
        <v>45070</v>
      </c>
      <c r="B59" s="131">
        <f t="shared" si="1"/>
        <v>0</v>
      </c>
      <c r="D59" s="96"/>
    </row>
    <row r="60" spans="1:4" x14ac:dyDescent="0.2">
      <c r="A60" s="133">
        <v>45071</v>
      </c>
      <c r="B60" s="131">
        <f t="shared" si="1"/>
        <v>0</v>
      </c>
      <c r="D60" s="96"/>
    </row>
    <row r="61" spans="1:4" x14ac:dyDescent="0.2">
      <c r="A61" s="133">
        <v>45072</v>
      </c>
      <c r="B61" s="131">
        <f t="shared" si="1"/>
        <v>0</v>
      </c>
      <c r="D61" s="96"/>
    </row>
    <row r="62" spans="1:4" x14ac:dyDescent="0.2">
      <c r="A62" s="133">
        <v>45073</v>
      </c>
      <c r="B62" s="131">
        <f t="shared" si="1"/>
        <v>0</v>
      </c>
      <c r="D62" s="96"/>
    </row>
    <row r="63" spans="1:4" x14ac:dyDescent="0.2">
      <c r="A63" s="133">
        <v>45074</v>
      </c>
      <c r="B63" s="131">
        <f t="shared" si="1"/>
        <v>0</v>
      </c>
      <c r="D63" s="96"/>
    </row>
    <row r="64" spans="1:4" x14ac:dyDescent="0.2">
      <c r="A64" s="133">
        <v>45075</v>
      </c>
      <c r="B64" s="131">
        <f t="shared" si="1"/>
        <v>0</v>
      </c>
      <c r="D64" s="96"/>
    </row>
    <row r="65" spans="1:4" x14ac:dyDescent="0.2">
      <c r="A65" s="133">
        <v>45076</v>
      </c>
      <c r="B65" s="131">
        <f t="shared" si="1"/>
        <v>0</v>
      </c>
      <c r="D65" s="96"/>
    </row>
    <row r="66" spans="1:4" ht="13.8" thickBot="1" x14ac:dyDescent="0.25">
      <c r="A66" s="134">
        <v>45077</v>
      </c>
      <c r="B66" s="135">
        <f t="shared" si="1"/>
        <v>0</v>
      </c>
      <c r="D66" s="96"/>
    </row>
    <row r="67" spans="1:4" x14ac:dyDescent="0.2">
      <c r="A67" s="133">
        <v>45078</v>
      </c>
      <c r="B67" s="131">
        <f>$I6</f>
        <v>0</v>
      </c>
      <c r="D67" s="96"/>
    </row>
    <row r="68" spans="1:4" x14ac:dyDescent="0.2">
      <c r="A68" s="133">
        <v>45079</v>
      </c>
      <c r="B68" s="131">
        <f t="shared" ref="B68:B96" si="2">$I7</f>
        <v>0</v>
      </c>
      <c r="D68" s="96"/>
    </row>
    <row r="69" spans="1:4" x14ac:dyDescent="0.2">
      <c r="A69" s="133">
        <v>45080</v>
      </c>
      <c r="B69" s="131">
        <f t="shared" si="2"/>
        <v>0</v>
      </c>
      <c r="D69" s="96"/>
    </row>
    <row r="70" spans="1:4" x14ac:dyDescent="0.2">
      <c r="A70" s="133">
        <v>45081</v>
      </c>
      <c r="B70" s="131">
        <f t="shared" si="2"/>
        <v>0</v>
      </c>
      <c r="D70" s="96"/>
    </row>
    <row r="71" spans="1:4" x14ac:dyDescent="0.2">
      <c r="A71" s="133">
        <v>45082</v>
      </c>
      <c r="B71" s="131">
        <f t="shared" si="2"/>
        <v>0</v>
      </c>
      <c r="D71" s="96"/>
    </row>
    <row r="72" spans="1:4" x14ac:dyDescent="0.2">
      <c r="A72" s="133">
        <v>45083</v>
      </c>
      <c r="B72" s="131">
        <f t="shared" si="2"/>
        <v>0</v>
      </c>
      <c r="D72" s="96"/>
    </row>
    <row r="73" spans="1:4" x14ac:dyDescent="0.2">
      <c r="A73" s="133">
        <v>45084</v>
      </c>
      <c r="B73" s="131">
        <f t="shared" si="2"/>
        <v>0</v>
      </c>
      <c r="D73" s="96"/>
    </row>
    <row r="74" spans="1:4" x14ac:dyDescent="0.2">
      <c r="A74" s="133">
        <v>45085</v>
      </c>
      <c r="B74" s="131">
        <f t="shared" si="2"/>
        <v>0</v>
      </c>
      <c r="D74" s="96"/>
    </row>
    <row r="75" spans="1:4" x14ac:dyDescent="0.2">
      <c r="A75" s="133">
        <v>45086</v>
      </c>
      <c r="B75" s="131">
        <f t="shared" si="2"/>
        <v>0</v>
      </c>
      <c r="D75" s="96"/>
    </row>
    <row r="76" spans="1:4" x14ac:dyDescent="0.2">
      <c r="A76" s="133">
        <v>45087</v>
      </c>
      <c r="B76" s="131">
        <f t="shared" si="2"/>
        <v>0</v>
      </c>
      <c r="D76" s="96"/>
    </row>
    <row r="77" spans="1:4" x14ac:dyDescent="0.2">
      <c r="A77" s="133">
        <v>45088</v>
      </c>
      <c r="B77" s="131">
        <f t="shared" si="2"/>
        <v>0</v>
      </c>
      <c r="D77" s="96"/>
    </row>
    <row r="78" spans="1:4" x14ac:dyDescent="0.2">
      <c r="A78" s="133">
        <v>45089</v>
      </c>
      <c r="B78" s="131">
        <f t="shared" si="2"/>
        <v>0</v>
      </c>
      <c r="D78" s="96"/>
    </row>
    <row r="79" spans="1:4" x14ac:dyDescent="0.2">
      <c r="A79" s="133">
        <v>45090</v>
      </c>
      <c r="B79" s="131">
        <f t="shared" si="2"/>
        <v>0</v>
      </c>
      <c r="D79" s="96"/>
    </row>
    <row r="80" spans="1:4" x14ac:dyDescent="0.2">
      <c r="A80" s="133">
        <v>45091</v>
      </c>
      <c r="B80" s="131">
        <f t="shared" si="2"/>
        <v>0</v>
      </c>
      <c r="D80" s="96"/>
    </row>
    <row r="81" spans="1:4" x14ac:dyDescent="0.2">
      <c r="A81" s="133">
        <v>45092</v>
      </c>
      <c r="B81" s="131">
        <f t="shared" si="2"/>
        <v>0</v>
      </c>
      <c r="D81" s="96"/>
    </row>
    <row r="82" spans="1:4" x14ac:dyDescent="0.2">
      <c r="A82" s="133">
        <v>45093</v>
      </c>
      <c r="B82" s="131">
        <f t="shared" si="2"/>
        <v>0</v>
      </c>
      <c r="D82" s="96"/>
    </row>
    <row r="83" spans="1:4" x14ac:dyDescent="0.2">
      <c r="A83" s="133">
        <v>45094</v>
      </c>
      <c r="B83" s="131">
        <f t="shared" si="2"/>
        <v>0</v>
      </c>
      <c r="D83" s="96"/>
    </row>
    <row r="84" spans="1:4" x14ac:dyDescent="0.2">
      <c r="A84" s="133">
        <v>45095</v>
      </c>
      <c r="B84" s="131">
        <f t="shared" si="2"/>
        <v>0</v>
      </c>
      <c r="D84" s="96"/>
    </row>
    <row r="85" spans="1:4" x14ac:dyDescent="0.2">
      <c r="A85" s="133">
        <v>45096</v>
      </c>
      <c r="B85" s="131">
        <f t="shared" si="2"/>
        <v>0</v>
      </c>
      <c r="D85" s="96"/>
    </row>
    <row r="86" spans="1:4" x14ac:dyDescent="0.2">
      <c r="A86" s="133">
        <v>45097</v>
      </c>
      <c r="B86" s="131">
        <f t="shared" si="2"/>
        <v>0</v>
      </c>
      <c r="D86" s="96"/>
    </row>
    <row r="87" spans="1:4" x14ac:dyDescent="0.2">
      <c r="A87" s="133">
        <v>45098</v>
      </c>
      <c r="B87" s="131">
        <f t="shared" si="2"/>
        <v>0</v>
      </c>
      <c r="D87" s="96"/>
    </row>
    <row r="88" spans="1:4" x14ac:dyDescent="0.2">
      <c r="A88" s="133">
        <v>45099</v>
      </c>
      <c r="B88" s="131">
        <f t="shared" si="2"/>
        <v>0</v>
      </c>
      <c r="D88" s="96"/>
    </row>
    <row r="89" spans="1:4" x14ac:dyDescent="0.2">
      <c r="A89" s="133">
        <v>45100</v>
      </c>
      <c r="B89" s="131">
        <f t="shared" si="2"/>
        <v>0</v>
      </c>
      <c r="D89" s="96"/>
    </row>
    <row r="90" spans="1:4" x14ac:dyDescent="0.2">
      <c r="A90" s="133">
        <v>45101</v>
      </c>
      <c r="B90" s="131">
        <f t="shared" si="2"/>
        <v>0</v>
      </c>
      <c r="D90" s="96"/>
    </row>
    <row r="91" spans="1:4" x14ac:dyDescent="0.2">
      <c r="A91" s="133">
        <v>45102</v>
      </c>
      <c r="B91" s="131">
        <f t="shared" si="2"/>
        <v>0</v>
      </c>
      <c r="D91" s="96"/>
    </row>
    <row r="92" spans="1:4" x14ac:dyDescent="0.2">
      <c r="A92" s="133">
        <v>45103</v>
      </c>
      <c r="B92" s="131">
        <f t="shared" si="2"/>
        <v>0</v>
      </c>
      <c r="D92" s="96"/>
    </row>
    <row r="93" spans="1:4" x14ac:dyDescent="0.2">
      <c r="A93" s="133">
        <v>45104</v>
      </c>
      <c r="B93" s="131">
        <f t="shared" si="2"/>
        <v>0</v>
      </c>
      <c r="D93" s="96"/>
    </row>
    <row r="94" spans="1:4" x14ac:dyDescent="0.2">
      <c r="A94" s="133">
        <v>45105</v>
      </c>
      <c r="B94" s="131">
        <f t="shared" si="2"/>
        <v>0</v>
      </c>
      <c r="D94" s="96"/>
    </row>
    <row r="95" spans="1:4" x14ac:dyDescent="0.2">
      <c r="A95" s="133">
        <v>45106</v>
      </c>
      <c r="B95" s="131">
        <f t="shared" si="2"/>
        <v>0</v>
      </c>
      <c r="D95" s="96"/>
    </row>
    <row r="96" spans="1:4" ht="13.8" thickBot="1" x14ac:dyDescent="0.25">
      <c r="A96" s="133">
        <v>45107</v>
      </c>
      <c r="B96" s="131">
        <f t="shared" si="2"/>
        <v>0</v>
      </c>
      <c r="D96" s="96"/>
    </row>
    <row r="97" spans="1:4" x14ac:dyDescent="0.2">
      <c r="A97" s="132">
        <v>45108</v>
      </c>
      <c r="B97" s="130">
        <f>$K6</f>
        <v>0</v>
      </c>
      <c r="D97" s="96"/>
    </row>
    <row r="98" spans="1:4" x14ac:dyDescent="0.2">
      <c r="A98" s="133">
        <v>45109</v>
      </c>
      <c r="B98" s="131">
        <f t="shared" ref="B98:B127" si="3">$K7</f>
        <v>0</v>
      </c>
      <c r="D98" s="96"/>
    </row>
    <row r="99" spans="1:4" x14ac:dyDescent="0.2">
      <c r="A99" s="133">
        <v>45110</v>
      </c>
      <c r="B99" s="131">
        <f t="shared" si="3"/>
        <v>0</v>
      </c>
      <c r="D99" s="96"/>
    </row>
    <row r="100" spans="1:4" x14ac:dyDescent="0.2">
      <c r="A100" s="133">
        <v>45111</v>
      </c>
      <c r="B100" s="131">
        <f t="shared" si="3"/>
        <v>0</v>
      </c>
      <c r="D100" s="96"/>
    </row>
    <row r="101" spans="1:4" x14ac:dyDescent="0.2">
      <c r="A101" s="133">
        <v>45112</v>
      </c>
      <c r="B101" s="131">
        <f t="shared" si="3"/>
        <v>0</v>
      </c>
      <c r="D101" s="96"/>
    </row>
    <row r="102" spans="1:4" x14ac:dyDescent="0.2">
      <c r="A102" s="133">
        <v>45113</v>
      </c>
      <c r="B102" s="131">
        <f t="shared" si="3"/>
        <v>0</v>
      </c>
      <c r="D102" s="96"/>
    </row>
    <row r="103" spans="1:4" x14ac:dyDescent="0.2">
      <c r="A103" s="133">
        <v>45114</v>
      </c>
      <c r="B103" s="131">
        <f t="shared" si="3"/>
        <v>0</v>
      </c>
      <c r="D103" s="96"/>
    </row>
    <row r="104" spans="1:4" x14ac:dyDescent="0.2">
      <c r="A104" s="133">
        <v>45115</v>
      </c>
      <c r="B104" s="131">
        <f t="shared" si="3"/>
        <v>0</v>
      </c>
      <c r="D104" s="96"/>
    </row>
    <row r="105" spans="1:4" x14ac:dyDescent="0.2">
      <c r="A105" s="133">
        <v>45116</v>
      </c>
      <c r="B105" s="131">
        <f t="shared" si="3"/>
        <v>0</v>
      </c>
      <c r="D105" s="96"/>
    </row>
    <row r="106" spans="1:4" x14ac:dyDescent="0.2">
      <c r="A106" s="133">
        <v>45117</v>
      </c>
      <c r="B106" s="131">
        <f t="shared" si="3"/>
        <v>0</v>
      </c>
      <c r="D106" s="96"/>
    </row>
    <row r="107" spans="1:4" x14ac:dyDescent="0.2">
      <c r="A107" s="133">
        <v>45118</v>
      </c>
      <c r="B107" s="131">
        <f t="shared" si="3"/>
        <v>0</v>
      </c>
      <c r="D107" s="96"/>
    </row>
    <row r="108" spans="1:4" x14ac:dyDescent="0.2">
      <c r="A108" s="133">
        <v>45119</v>
      </c>
      <c r="B108" s="131">
        <f t="shared" si="3"/>
        <v>0</v>
      </c>
      <c r="D108" s="96"/>
    </row>
    <row r="109" spans="1:4" x14ac:dyDescent="0.2">
      <c r="A109" s="133">
        <v>45120</v>
      </c>
      <c r="B109" s="131">
        <f t="shared" si="3"/>
        <v>0</v>
      </c>
      <c r="D109" s="96"/>
    </row>
    <row r="110" spans="1:4" x14ac:dyDescent="0.2">
      <c r="A110" s="133">
        <v>45121</v>
      </c>
      <c r="B110" s="131">
        <f t="shared" si="3"/>
        <v>0</v>
      </c>
      <c r="D110" s="96"/>
    </row>
    <row r="111" spans="1:4" x14ac:dyDescent="0.2">
      <c r="A111" s="133">
        <v>45122</v>
      </c>
      <c r="B111" s="131">
        <f t="shared" si="3"/>
        <v>0</v>
      </c>
      <c r="D111" s="96"/>
    </row>
    <row r="112" spans="1:4" x14ac:dyDescent="0.2">
      <c r="A112" s="133">
        <v>45123</v>
      </c>
      <c r="B112" s="131">
        <f t="shared" si="3"/>
        <v>0</v>
      </c>
      <c r="D112" s="96"/>
    </row>
    <row r="113" spans="1:4" x14ac:dyDescent="0.2">
      <c r="A113" s="133">
        <v>45124</v>
      </c>
      <c r="B113" s="131" t="str">
        <f t="shared" si="3"/>
        <v>＜海の日＞</v>
      </c>
      <c r="D113" s="96"/>
    </row>
    <row r="114" spans="1:4" x14ac:dyDescent="0.2">
      <c r="A114" s="133">
        <v>45125</v>
      </c>
      <c r="B114" s="131">
        <f t="shared" si="3"/>
        <v>0</v>
      </c>
      <c r="D114" s="96"/>
    </row>
    <row r="115" spans="1:4" x14ac:dyDescent="0.2">
      <c r="A115" s="133">
        <v>45126</v>
      </c>
      <c r="B115" s="131">
        <f t="shared" si="3"/>
        <v>0</v>
      </c>
      <c r="D115" s="96"/>
    </row>
    <row r="116" spans="1:4" x14ac:dyDescent="0.2">
      <c r="A116" s="133">
        <v>45127</v>
      </c>
      <c r="B116" s="131">
        <f t="shared" si="3"/>
        <v>0</v>
      </c>
      <c r="D116" s="96"/>
    </row>
    <row r="117" spans="1:4" x14ac:dyDescent="0.2">
      <c r="A117" s="133">
        <v>45128</v>
      </c>
      <c r="B117" s="131" t="str">
        <f t="shared" si="3"/>
        <v>＜夏季休業日＞～</v>
      </c>
      <c r="D117" s="96"/>
    </row>
    <row r="118" spans="1:4" x14ac:dyDescent="0.2">
      <c r="A118" s="133">
        <v>45129</v>
      </c>
      <c r="B118" s="131">
        <f t="shared" si="3"/>
        <v>0</v>
      </c>
      <c r="D118" s="96"/>
    </row>
    <row r="119" spans="1:4" x14ac:dyDescent="0.2">
      <c r="A119" s="133">
        <v>45130</v>
      </c>
      <c r="B119" s="131">
        <f t="shared" si="3"/>
        <v>0</v>
      </c>
      <c r="D119" s="96"/>
    </row>
    <row r="120" spans="1:4" x14ac:dyDescent="0.2">
      <c r="A120" s="133">
        <v>45131</v>
      </c>
      <c r="B120" s="131">
        <f t="shared" si="3"/>
        <v>0</v>
      </c>
      <c r="D120" s="96"/>
    </row>
    <row r="121" spans="1:4" x14ac:dyDescent="0.2">
      <c r="A121" s="133">
        <v>45132</v>
      </c>
      <c r="B121" s="131">
        <f t="shared" si="3"/>
        <v>0</v>
      </c>
      <c r="D121" s="96"/>
    </row>
    <row r="122" spans="1:4" x14ac:dyDescent="0.2">
      <c r="A122" s="133">
        <v>45133</v>
      </c>
      <c r="B122" s="131">
        <f t="shared" si="3"/>
        <v>0</v>
      </c>
      <c r="D122" s="96"/>
    </row>
    <row r="123" spans="1:4" x14ac:dyDescent="0.2">
      <c r="A123" s="133">
        <v>45134</v>
      </c>
      <c r="B123" s="131">
        <f t="shared" si="3"/>
        <v>0</v>
      </c>
      <c r="D123" s="96"/>
    </row>
    <row r="124" spans="1:4" x14ac:dyDescent="0.2">
      <c r="A124" s="133">
        <v>45135</v>
      </c>
      <c r="B124" s="131">
        <f t="shared" si="3"/>
        <v>0</v>
      </c>
      <c r="D124" s="96"/>
    </row>
    <row r="125" spans="1:4" x14ac:dyDescent="0.2">
      <c r="A125" s="133">
        <v>45136</v>
      </c>
      <c r="B125" s="131">
        <f t="shared" si="3"/>
        <v>0</v>
      </c>
      <c r="D125" s="96"/>
    </row>
    <row r="126" spans="1:4" x14ac:dyDescent="0.2">
      <c r="A126" s="133">
        <v>45137</v>
      </c>
      <c r="B126" s="131">
        <f t="shared" si="3"/>
        <v>0</v>
      </c>
      <c r="D126" s="96"/>
    </row>
    <row r="127" spans="1:4" ht="13.8" thickBot="1" x14ac:dyDescent="0.25">
      <c r="A127" s="134">
        <v>45138</v>
      </c>
      <c r="B127" s="135">
        <f t="shared" si="3"/>
        <v>0</v>
      </c>
      <c r="D127" s="96"/>
    </row>
    <row r="128" spans="1:4" x14ac:dyDescent="0.2">
      <c r="A128" s="133">
        <v>45139</v>
      </c>
      <c r="B128" s="131">
        <f>$M6</f>
        <v>0</v>
      </c>
      <c r="D128" s="96"/>
    </row>
    <row r="129" spans="1:4" x14ac:dyDescent="0.2">
      <c r="A129" s="133">
        <v>45140</v>
      </c>
      <c r="B129" s="131">
        <f t="shared" ref="B129:B158" si="4">$M7</f>
        <v>0</v>
      </c>
      <c r="D129" s="96"/>
    </row>
    <row r="130" spans="1:4" x14ac:dyDescent="0.2">
      <c r="A130" s="133">
        <v>45141</v>
      </c>
      <c r="B130" s="131">
        <f t="shared" si="4"/>
        <v>0</v>
      </c>
      <c r="D130" s="96"/>
    </row>
    <row r="131" spans="1:4" x14ac:dyDescent="0.2">
      <c r="A131" s="133">
        <v>45142</v>
      </c>
      <c r="B131" s="131">
        <f t="shared" si="4"/>
        <v>0</v>
      </c>
      <c r="D131" s="96"/>
    </row>
    <row r="132" spans="1:4" x14ac:dyDescent="0.2">
      <c r="A132" s="133">
        <v>45143</v>
      </c>
      <c r="B132" s="131">
        <f t="shared" si="4"/>
        <v>0</v>
      </c>
      <c r="D132" s="96"/>
    </row>
    <row r="133" spans="1:4" x14ac:dyDescent="0.2">
      <c r="A133" s="133">
        <v>45144</v>
      </c>
      <c r="B133" s="131">
        <f t="shared" si="4"/>
        <v>0</v>
      </c>
      <c r="D133" s="96"/>
    </row>
    <row r="134" spans="1:4" x14ac:dyDescent="0.2">
      <c r="A134" s="133">
        <v>45145</v>
      </c>
      <c r="B134" s="131">
        <f t="shared" si="4"/>
        <v>0</v>
      </c>
      <c r="D134" s="96"/>
    </row>
    <row r="135" spans="1:4" x14ac:dyDescent="0.2">
      <c r="A135" s="133">
        <v>45146</v>
      </c>
      <c r="B135" s="131">
        <f t="shared" si="4"/>
        <v>0</v>
      </c>
      <c r="D135" s="96"/>
    </row>
    <row r="136" spans="1:4" x14ac:dyDescent="0.2">
      <c r="A136" s="133">
        <v>45147</v>
      </c>
      <c r="B136" s="131">
        <f t="shared" si="4"/>
        <v>0</v>
      </c>
      <c r="D136" s="96"/>
    </row>
    <row r="137" spans="1:4" x14ac:dyDescent="0.2">
      <c r="A137" s="133">
        <v>45148</v>
      </c>
      <c r="B137" s="131">
        <f t="shared" si="4"/>
        <v>0</v>
      </c>
      <c r="D137" s="96"/>
    </row>
    <row r="138" spans="1:4" x14ac:dyDescent="0.2">
      <c r="A138" s="133">
        <v>45149</v>
      </c>
      <c r="B138" s="131" t="str">
        <f t="shared" si="4"/>
        <v>＜山の日＞</v>
      </c>
      <c r="D138" s="96"/>
    </row>
    <row r="139" spans="1:4" x14ac:dyDescent="0.2">
      <c r="A139" s="133">
        <v>45150</v>
      </c>
      <c r="B139" s="131">
        <f t="shared" si="4"/>
        <v>0</v>
      </c>
      <c r="D139" s="96"/>
    </row>
    <row r="140" spans="1:4" x14ac:dyDescent="0.2">
      <c r="A140" s="133">
        <v>45151</v>
      </c>
      <c r="B140" s="131">
        <f t="shared" si="4"/>
        <v>0</v>
      </c>
      <c r="D140" s="96"/>
    </row>
    <row r="141" spans="1:4" x14ac:dyDescent="0.2">
      <c r="A141" s="133">
        <v>45152</v>
      </c>
      <c r="B141" s="131">
        <f t="shared" si="4"/>
        <v>0</v>
      </c>
      <c r="D141" s="96"/>
    </row>
    <row r="142" spans="1:4" x14ac:dyDescent="0.2">
      <c r="A142" s="133">
        <v>45153</v>
      </c>
      <c r="B142" s="131">
        <f t="shared" si="4"/>
        <v>0</v>
      </c>
      <c r="D142" s="96"/>
    </row>
    <row r="143" spans="1:4" x14ac:dyDescent="0.2">
      <c r="A143" s="133">
        <v>45154</v>
      </c>
      <c r="B143" s="131">
        <f t="shared" si="4"/>
        <v>0</v>
      </c>
      <c r="D143" s="96"/>
    </row>
    <row r="144" spans="1:4" x14ac:dyDescent="0.2">
      <c r="A144" s="133">
        <v>45155</v>
      </c>
      <c r="B144" s="131">
        <f t="shared" si="4"/>
        <v>0</v>
      </c>
      <c r="D144" s="96"/>
    </row>
    <row r="145" spans="1:4" x14ac:dyDescent="0.2">
      <c r="A145" s="133">
        <v>45156</v>
      </c>
      <c r="B145" s="131">
        <f t="shared" si="4"/>
        <v>0</v>
      </c>
      <c r="D145" s="96"/>
    </row>
    <row r="146" spans="1:4" x14ac:dyDescent="0.2">
      <c r="A146" s="133">
        <v>45157</v>
      </c>
      <c r="B146" s="131">
        <f t="shared" si="4"/>
        <v>0</v>
      </c>
      <c r="D146" s="96"/>
    </row>
    <row r="147" spans="1:4" x14ac:dyDescent="0.2">
      <c r="A147" s="133">
        <v>45158</v>
      </c>
      <c r="B147" s="131">
        <f t="shared" si="4"/>
        <v>0</v>
      </c>
      <c r="D147" s="96"/>
    </row>
    <row r="148" spans="1:4" x14ac:dyDescent="0.2">
      <c r="A148" s="133">
        <v>45159</v>
      </c>
      <c r="B148" s="131">
        <f t="shared" si="4"/>
        <v>0</v>
      </c>
      <c r="D148" s="96"/>
    </row>
    <row r="149" spans="1:4" x14ac:dyDescent="0.2">
      <c r="A149" s="133">
        <v>45160</v>
      </c>
      <c r="B149" s="131">
        <f t="shared" si="4"/>
        <v>0</v>
      </c>
      <c r="D149" s="96"/>
    </row>
    <row r="150" spans="1:4" x14ac:dyDescent="0.2">
      <c r="A150" s="133">
        <v>45161</v>
      </c>
      <c r="B150" s="131">
        <f t="shared" si="4"/>
        <v>0</v>
      </c>
      <c r="D150" s="96"/>
    </row>
    <row r="151" spans="1:4" x14ac:dyDescent="0.2">
      <c r="A151" s="133">
        <v>45162</v>
      </c>
      <c r="B151" s="131" t="str">
        <f t="shared" si="4"/>
        <v>～＜夏季休業日＞</v>
      </c>
      <c r="D151" s="96"/>
    </row>
    <row r="152" spans="1:4" x14ac:dyDescent="0.2">
      <c r="A152" s="133">
        <v>45163</v>
      </c>
      <c r="B152" s="131">
        <f t="shared" si="4"/>
        <v>0</v>
      </c>
      <c r="D152" s="96"/>
    </row>
    <row r="153" spans="1:4" x14ac:dyDescent="0.2">
      <c r="A153" s="133">
        <v>45164</v>
      </c>
      <c r="B153" s="131">
        <f t="shared" si="4"/>
        <v>0</v>
      </c>
      <c r="D153" s="96"/>
    </row>
    <row r="154" spans="1:4" x14ac:dyDescent="0.2">
      <c r="A154" s="133">
        <v>45165</v>
      </c>
      <c r="B154" s="131">
        <f t="shared" si="4"/>
        <v>0</v>
      </c>
      <c r="D154" s="96"/>
    </row>
    <row r="155" spans="1:4" x14ac:dyDescent="0.2">
      <c r="A155" s="133">
        <v>45166</v>
      </c>
      <c r="B155" s="131">
        <f t="shared" si="4"/>
        <v>0</v>
      </c>
      <c r="D155" s="96"/>
    </row>
    <row r="156" spans="1:4" x14ac:dyDescent="0.2">
      <c r="A156" s="133">
        <v>45167</v>
      </c>
      <c r="B156" s="131">
        <f t="shared" si="4"/>
        <v>0</v>
      </c>
      <c r="D156" s="96"/>
    </row>
    <row r="157" spans="1:4" x14ac:dyDescent="0.2">
      <c r="A157" s="133">
        <v>45168</v>
      </c>
      <c r="B157" s="131">
        <f t="shared" si="4"/>
        <v>0</v>
      </c>
      <c r="D157" s="96"/>
    </row>
    <row r="158" spans="1:4" ht="13.8" thickBot="1" x14ac:dyDescent="0.25">
      <c r="A158" s="133">
        <v>45169</v>
      </c>
      <c r="B158" s="131">
        <f t="shared" si="4"/>
        <v>0</v>
      </c>
      <c r="D158" s="96"/>
    </row>
    <row r="159" spans="1:4" x14ac:dyDescent="0.2">
      <c r="A159" s="132">
        <v>45170</v>
      </c>
      <c r="B159" s="130">
        <f>$O6</f>
        <v>0</v>
      </c>
      <c r="D159" s="96"/>
    </row>
    <row r="160" spans="1:4" x14ac:dyDescent="0.2">
      <c r="A160" s="133">
        <v>45171</v>
      </c>
      <c r="B160" s="131">
        <f t="shared" ref="B160:B188" si="5">$O7</f>
        <v>0</v>
      </c>
      <c r="D160" s="96"/>
    </row>
    <row r="161" spans="1:4" x14ac:dyDescent="0.2">
      <c r="A161" s="133">
        <v>45172</v>
      </c>
      <c r="B161" s="131">
        <f t="shared" si="5"/>
        <v>0</v>
      </c>
      <c r="D161" s="96"/>
    </row>
    <row r="162" spans="1:4" x14ac:dyDescent="0.2">
      <c r="A162" s="133">
        <v>45173</v>
      </c>
      <c r="B162" s="131">
        <f t="shared" si="5"/>
        <v>0</v>
      </c>
      <c r="D162" s="96"/>
    </row>
    <row r="163" spans="1:4" x14ac:dyDescent="0.2">
      <c r="A163" s="133">
        <v>45174</v>
      </c>
      <c r="B163" s="131">
        <f t="shared" si="5"/>
        <v>0</v>
      </c>
      <c r="D163" s="96"/>
    </row>
    <row r="164" spans="1:4" x14ac:dyDescent="0.2">
      <c r="A164" s="133">
        <v>45175</v>
      </c>
      <c r="B164" s="131">
        <f t="shared" si="5"/>
        <v>0</v>
      </c>
      <c r="D164" s="96"/>
    </row>
    <row r="165" spans="1:4" x14ac:dyDescent="0.2">
      <c r="A165" s="133">
        <v>45176</v>
      </c>
      <c r="B165" s="131">
        <f t="shared" si="5"/>
        <v>0</v>
      </c>
      <c r="D165" s="96"/>
    </row>
    <row r="166" spans="1:4" x14ac:dyDescent="0.2">
      <c r="A166" s="133">
        <v>45177</v>
      </c>
      <c r="B166" s="131">
        <f t="shared" si="5"/>
        <v>0</v>
      </c>
      <c r="D166" s="96"/>
    </row>
    <row r="167" spans="1:4" x14ac:dyDescent="0.2">
      <c r="A167" s="133">
        <v>45178</v>
      </c>
      <c r="B167" s="131">
        <f t="shared" si="5"/>
        <v>0</v>
      </c>
      <c r="D167" s="96"/>
    </row>
    <row r="168" spans="1:4" x14ac:dyDescent="0.2">
      <c r="A168" s="133">
        <v>45179</v>
      </c>
      <c r="B168" s="131">
        <f t="shared" si="5"/>
        <v>0</v>
      </c>
      <c r="D168" s="96"/>
    </row>
    <row r="169" spans="1:4" x14ac:dyDescent="0.2">
      <c r="A169" s="133">
        <v>45180</v>
      </c>
      <c r="B169" s="131">
        <f t="shared" si="5"/>
        <v>0</v>
      </c>
      <c r="D169" s="96"/>
    </row>
    <row r="170" spans="1:4" x14ac:dyDescent="0.2">
      <c r="A170" s="133">
        <v>45181</v>
      </c>
      <c r="B170" s="131">
        <f t="shared" si="5"/>
        <v>0</v>
      </c>
      <c r="D170" s="96"/>
    </row>
    <row r="171" spans="1:4" x14ac:dyDescent="0.2">
      <c r="A171" s="133">
        <v>45182</v>
      </c>
      <c r="B171" s="131">
        <f t="shared" si="5"/>
        <v>0</v>
      </c>
      <c r="D171" s="96"/>
    </row>
    <row r="172" spans="1:4" x14ac:dyDescent="0.2">
      <c r="A172" s="133">
        <v>45183</v>
      </c>
      <c r="B172" s="131">
        <f t="shared" si="5"/>
        <v>0</v>
      </c>
      <c r="D172" s="96"/>
    </row>
    <row r="173" spans="1:4" x14ac:dyDescent="0.2">
      <c r="A173" s="133">
        <v>45184</v>
      </c>
      <c r="B173" s="131">
        <f t="shared" si="5"/>
        <v>0</v>
      </c>
      <c r="D173" s="96"/>
    </row>
    <row r="174" spans="1:4" x14ac:dyDescent="0.2">
      <c r="A174" s="133">
        <v>45185</v>
      </c>
      <c r="B174" s="131">
        <f t="shared" si="5"/>
        <v>0</v>
      </c>
      <c r="D174" s="96"/>
    </row>
    <row r="175" spans="1:4" x14ac:dyDescent="0.2">
      <c r="A175" s="133">
        <v>45186</v>
      </c>
      <c r="B175" s="131">
        <f t="shared" si="5"/>
        <v>0</v>
      </c>
      <c r="D175" s="96"/>
    </row>
    <row r="176" spans="1:4" x14ac:dyDescent="0.2">
      <c r="A176" s="133">
        <v>45187</v>
      </c>
      <c r="B176" s="131" t="str">
        <f t="shared" si="5"/>
        <v>＜敬老の日＞</v>
      </c>
      <c r="D176" s="96"/>
    </row>
    <row r="177" spans="1:4" x14ac:dyDescent="0.2">
      <c r="A177" s="133">
        <v>45188</v>
      </c>
      <c r="B177" s="131">
        <f t="shared" si="5"/>
        <v>0</v>
      </c>
      <c r="D177" s="96"/>
    </row>
    <row r="178" spans="1:4" x14ac:dyDescent="0.2">
      <c r="A178" s="133">
        <v>45189</v>
      </c>
      <c r="B178" s="131">
        <f t="shared" si="5"/>
        <v>0</v>
      </c>
      <c r="D178" s="96"/>
    </row>
    <row r="179" spans="1:4" x14ac:dyDescent="0.2">
      <c r="A179" s="133">
        <v>45190</v>
      </c>
      <c r="B179" s="131">
        <f t="shared" si="5"/>
        <v>0</v>
      </c>
      <c r="D179" s="96"/>
    </row>
    <row r="180" spans="1:4" x14ac:dyDescent="0.2">
      <c r="A180" s="133">
        <v>45191</v>
      </c>
      <c r="B180" s="131">
        <f t="shared" si="5"/>
        <v>0</v>
      </c>
      <c r="D180" s="96"/>
    </row>
    <row r="181" spans="1:4" x14ac:dyDescent="0.2">
      <c r="A181" s="133">
        <v>45192</v>
      </c>
      <c r="B181" s="131" t="str">
        <f t="shared" si="5"/>
        <v>＜秋分の日＞</v>
      </c>
      <c r="D181" s="96"/>
    </row>
    <row r="182" spans="1:4" x14ac:dyDescent="0.2">
      <c r="A182" s="133">
        <v>45193</v>
      </c>
      <c r="B182" s="131">
        <f t="shared" si="5"/>
        <v>0</v>
      </c>
      <c r="D182" s="96"/>
    </row>
    <row r="183" spans="1:4" x14ac:dyDescent="0.2">
      <c r="A183" s="133">
        <v>45194</v>
      </c>
      <c r="B183" s="131">
        <f t="shared" si="5"/>
        <v>0</v>
      </c>
      <c r="D183" s="96"/>
    </row>
    <row r="184" spans="1:4" x14ac:dyDescent="0.2">
      <c r="A184" s="133">
        <v>45195</v>
      </c>
      <c r="B184" s="131">
        <f t="shared" si="5"/>
        <v>0</v>
      </c>
      <c r="D184" s="96"/>
    </row>
    <row r="185" spans="1:4" x14ac:dyDescent="0.2">
      <c r="A185" s="133">
        <v>45196</v>
      </c>
      <c r="B185" s="131">
        <f t="shared" si="5"/>
        <v>0</v>
      </c>
      <c r="D185" s="96"/>
    </row>
    <row r="186" spans="1:4" x14ac:dyDescent="0.2">
      <c r="A186" s="133">
        <v>45197</v>
      </c>
      <c r="B186" s="131">
        <f t="shared" si="5"/>
        <v>0</v>
      </c>
      <c r="D186" s="96"/>
    </row>
    <row r="187" spans="1:4" x14ac:dyDescent="0.2">
      <c r="A187" s="133">
        <v>45198</v>
      </c>
      <c r="B187" s="131">
        <f t="shared" si="5"/>
        <v>0</v>
      </c>
      <c r="D187" s="96"/>
    </row>
    <row r="188" spans="1:4" ht="13.8" thickBot="1" x14ac:dyDescent="0.25">
      <c r="A188" s="134">
        <v>45199</v>
      </c>
      <c r="B188" s="135">
        <f t="shared" si="5"/>
        <v>0</v>
      </c>
      <c r="D188" s="96"/>
    </row>
    <row r="189" spans="1:4" x14ac:dyDescent="0.2">
      <c r="A189" s="133">
        <v>45200</v>
      </c>
      <c r="B189" s="131">
        <f>$Q6</f>
        <v>0</v>
      </c>
      <c r="D189" s="96"/>
    </row>
    <row r="190" spans="1:4" x14ac:dyDescent="0.2">
      <c r="A190" s="133">
        <v>45201</v>
      </c>
      <c r="B190" s="131">
        <f t="shared" ref="B190:B219" si="6">$Q7</f>
        <v>0</v>
      </c>
      <c r="D190" s="96"/>
    </row>
    <row r="191" spans="1:4" x14ac:dyDescent="0.2">
      <c r="A191" s="133">
        <v>45202</v>
      </c>
      <c r="B191" s="131">
        <f t="shared" si="6"/>
        <v>0</v>
      </c>
      <c r="D191" s="96"/>
    </row>
    <row r="192" spans="1:4" x14ac:dyDescent="0.2">
      <c r="A192" s="133">
        <v>45203</v>
      </c>
      <c r="B192" s="131">
        <f t="shared" si="6"/>
        <v>0</v>
      </c>
      <c r="D192" s="96"/>
    </row>
    <row r="193" spans="1:4" x14ac:dyDescent="0.2">
      <c r="A193" s="133">
        <v>45204</v>
      </c>
      <c r="B193" s="131">
        <f t="shared" si="6"/>
        <v>0</v>
      </c>
      <c r="D193" s="96"/>
    </row>
    <row r="194" spans="1:4" x14ac:dyDescent="0.2">
      <c r="A194" s="133">
        <v>45205</v>
      </c>
      <c r="B194" s="131">
        <f t="shared" si="6"/>
        <v>0</v>
      </c>
      <c r="D194" s="96"/>
    </row>
    <row r="195" spans="1:4" x14ac:dyDescent="0.2">
      <c r="A195" s="133">
        <v>45206</v>
      </c>
      <c r="B195" s="131">
        <f t="shared" si="6"/>
        <v>0</v>
      </c>
      <c r="D195" s="96"/>
    </row>
    <row r="196" spans="1:4" x14ac:dyDescent="0.2">
      <c r="A196" s="133">
        <v>45207</v>
      </c>
      <c r="B196" s="131">
        <f t="shared" si="6"/>
        <v>0</v>
      </c>
      <c r="D196" s="96"/>
    </row>
    <row r="197" spans="1:4" x14ac:dyDescent="0.2">
      <c r="A197" s="133">
        <v>45208</v>
      </c>
      <c r="B197" s="131" t="str">
        <f t="shared" si="6"/>
        <v>＜スポーツの日＞</v>
      </c>
      <c r="D197" s="96"/>
    </row>
    <row r="198" spans="1:4" x14ac:dyDescent="0.2">
      <c r="A198" s="133">
        <v>45209</v>
      </c>
      <c r="B198" s="131">
        <f t="shared" si="6"/>
        <v>0</v>
      </c>
      <c r="D198" s="96"/>
    </row>
    <row r="199" spans="1:4" x14ac:dyDescent="0.2">
      <c r="A199" s="133">
        <v>45210</v>
      </c>
      <c r="B199" s="131">
        <f t="shared" si="6"/>
        <v>0</v>
      </c>
      <c r="D199" s="96"/>
    </row>
    <row r="200" spans="1:4" x14ac:dyDescent="0.2">
      <c r="A200" s="133">
        <v>45211</v>
      </c>
      <c r="B200" s="131">
        <f t="shared" si="6"/>
        <v>0</v>
      </c>
      <c r="D200" s="96"/>
    </row>
    <row r="201" spans="1:4" x14ac:dyDescent="0.2">
      <c r="A201" s="133">
        <v>45212</v>
      </c>
      <c r="B201" s="131">
        <f t="shared" si="6"/>
        <v>0</v>
      </c>
      <c r="D201" s="96"/>
    </row>
    <row r="202" spans="1:4" x14ac:dyDescent="0.2">
      <c r="A202" s="133">
        <v>45213</v>
      </c>
      <c r="B202" s="131">
        <f t="shared" si="6"/>
        <v>0</v>
      </c>
      <c r="D202" s="96"/>
    </row>
    <row r="203" spans="1:4" x14ac:dyDescent="0.2">
      <c r="A203" s="133">
        <v>45214</v>
      </c>
      <c r="B203" s="131">
        <f t="shared" si="6"/>
        <v>0</v>
      </c>
      <c r="D203" s="96"/>
    </row>
    <row r="204" spans="1:4" x14ac:dyDescent="0.2">
      <c r="A204" s="133">
        <v>45215</v>
      </c>
      <c r="B204" s="131">
        <f t="shared" si="6"/>
        <v>0</v>
      </c>
      <c r="D204" s="96"/>
    </row>
    <row r="205" spans="1:4" x14ac:dyDescent="0.2">
      <c r="A205" s="133">
        <v>45216</v>
      </c>
      <c r="B205" s="131">
        <f t="shared" si="6"/>
        <v>0</v>
      </c>
      <c r="D205" s="96"/>
    </row>
    <row r="206" spans="1:4" x14ac:dyDescent="0.2">
      <c r="A206" s="133">
        <v>45217</v>
      </c>
      <c r="B206" s="131">
        <f t="shared" si="6"/>
        <v>0</v>
      </c>
      <c r="D206" s="96"/>
    </row>
    <row r="207" spans="1:4" x14ac:dyDescent="0.2">
      <c r="A207" s="133">
        <v>45218</v>
      </c>
      <c r="B207" s="131">
        <f t="shared" si="6"/>
        <v>0</v>
      </c>
      <c r="D207" s="96"/>
    </row>
    <row r="208" spans="1:4" x14ac:dyDescent="0.2">
      <c r="A208" s="133">
        <v>45219</v>
      </c>
      <c r="B208" s="131">
        <f t="shared" si="6"/>
        <v>0</v>
      </c>
      <c r="D208" s="96"/>
    </row>
    <row r="209" spans="1:4" x14ac:dyDescent="0.2">
      <c r="A209" s="133">
        <v>45220</v>
      </c>
      <c r="B209" s="131">
        <f t="shared" si="6"/>
        <v>0</v>
      </c>
      <c r="D209" s="96"/>
    </row>
    <row r="210" spans="1:4" x14ac:dyDescent="0.2">
      <c r="A210" s="133">
        <v>45221</v>
      </c>
      <c r="B210" s="131">
        <f t="shared" si="6"/>
        <v>0</v>
      </c>
      <c r="D210" s="96"/>
    </row>
    <row r="211" spans="1:4" x14ac:dyDescent="0.2">
      <c r="A211" s="133">
        <v>45222</v>
      </c>
      <c r="B211" s="131">
        <f t="shared" si="6"/>
        <v>0</v>
      </c>
      <c r="D211" s="96"/>
    </row>
    <row r="212" spans="1:4" x14ac:dyDescent="0.2">
      <c r="A212" s="133">
        <v>45223</v>
      </c>
      <c r="B212" s="131">
        <f t="shared" si="6"/>
        <v>0</v>
      </c>
      <c r="D212" s="96"/>
    </row>
    <row r="213" spans="1:4" x14ac:dyDescent="0.2">
      <c r="A213" s="133">
        <v>45224</v>
      </c>
      <c r="B213" s="131">
        <f t="shared" si="6"/>
        <v>0</v>
      </c>
      <c r="D213" s="96"/>
    </row>
    <row r="214" spans="1:4" x14ac:dyDescent="0.2">
      <c r="A214" s="133">
        <v>45225</v>
      </c>
      <c r="B214" s="131">
        <f t="shared" si="6"/>
        <v>0</v>
      </c>
      <c r="D214" s="96"/>
    </row>
    <row r="215" spans="1:4" x14ac:dyDescent="0.2">
      <c r="A215" s="133">
        <v>45226</v>
      </c>
      <c r="B215" s="131">
        <f t="shared" si="6"/>
        <v>0</v>
      </c>
      <c r="D215" s="96"/>
    </row>
    <row r="216" spans="1:4" x14ac:dyDescent="0.2">
      <c r="A216" s="133">
        <v>45227</v>
      </c>
      <c r="B216" s="131">
        <f t="shared" si="6"/>
        <v>0</v>
      </c>
      <c r="D216" s="96"/>
    </row>
    <row r="217" spans="1:4" x14ac:dyDescent="0.2">
      <c r="A217" s="133">
        <v>45228</v>
      </c>
      <c r="B217" s="131">
        <f t="shared" si="6"/>
        <v>0</v>
      </c>
      <c r="D217" s="96"/>
    </row>
    <row r="218" spans="1:4" x14ac:dyDescent="0.2">
      <c r="A218" s="133">
        <v>45229</v>
      </c>
      <c r="B218" s="131">
        <f t="shared" si="6"/>
        <v>0</v>
      </c>
      <c r="D218" s="96"/>
    </row>
    <row r="219" spans="1:4" ht="13.8" thickBot="1" x14ac:dyDescent="0.25">
      <c r="A219" s="133">
        <v>45230</v>
      </c>
      <c r="B219" s="131">
        <f t="shared" si="6"/>
        <v>0</v>
      </c>
      <c r="D219" s="96"/>
    </row>
    <row r="220" spans="1:4" x14ac:dyDescent="0.2">
      <c r="A220" s="132">
        <v>45231</v>
      </c>
      <c r="B220" s="130">
        <f>$S6</f>
        <v>0</v>
      </c>
      <c r="D220" s="96"/>
    </row>
    <row r="221" spans="1:4" x14ac:dyDescent="0.2">
      <c r="A221" s="133">
        <v>45232</v>
      </c>
      <c r="B221" s="131">
        <f t="shared" ref="B221:B249" si="7">$S7</f>
        <v>0</v>
      </c>
      <c r="D221" s="96"/>
    </row>
    <row r="222" spans="1:4" x14ac:dyDescent="0.2">
      <c r="A222" s="133">
        <v>45233</v>
      </c>
      <c r="B222" s="131" t="str">
        <f t="shared" si="7"/>
        <v>＜文化の日＞</v>
      </c>
      <c r="D222" s="96"/>
    </row>
    <row r="223" spans="1:4" x14ac:dyDescent="0.2">
      <c r="A223" s="133">
        <v>45234</v>
      </c>
      <c r="B223" s="131">
        <f t="shared" si="7"/>
        <v>0</v>
      </c>
      <c r="D223" s="96"/>
    </row>
    <row r="224" spans="1:4" x14ac:dyDescent="0.2">
      <c r="A224" s="133">
        <v>45235</v>
      </c>
      <c r="B224" s="131">
        <f t="shared" si="7"/>
        <v>0</v>
      </c>
      <c r="D224" s="96"/>
    </row>
    <row r="225" spans="1:4" x14ac:dyDescent="0.2">
      <c r="A225" s="133">
        <v>45236</v>
      </c>
      <c r="B225" s="131">
        <f t="shared" si="7"/>
        <v>0</v>
      </c>
      <c r="D225" s="96"/>
    </row>
    <row r="226" spans="1:4" x14ac:dyDescent="0.2">
      <c r="A226" s="133">
        <v>45237</v>
      </c>
      <c r="B226" s="131">
        <f t="shared" si="7"/>
        <v>0</v>
      </c>
      <c r="D226" s="96"/>
    </row>
    <row r="227" spans="1:4" x14ac:dyDescent="0.2">
      <c r="A227" s="133">
        <v>45238</v>
      </c>
      <c r="B227" s="131">
        <f t="shared" si="7"/>
        <v>0</v>
      </c>
      <c r="D227" s="96"/>
    </row>
    <row r="228" spans="1:4" x14ac:dyDescent="0.2">
      <c r="A228" s="133">
        <v>45239</v>
      </c>
      <c r="B228" s="131">
        <f t="shared" si="7"/>
        <v>0</v>
      </c>
      <c r="D228" s="96"/>
    </row>
    <row r="229" spans="1:4" x14ac:dyDescent="0.2">
      <c r="A229" s="133">
        <v>45240</v>
      </c>
      <c r="B229" s="131">
        <f t="shared" si="7"/>
        <v>0</v>
      </c>
      <c r="D229" s="96"/>
    </row>
    <row r="230" spans="1:4" x14ac:dyDescent="0.2">
      <c r="A230" s="133">
        <v>45241</v>
      </c>
      <c r="B230" s="131">
        <f t="shared" si="7"/>
        <v>0</v>
      </c>
      <c r="D230" s="96"/>
    </row>
    <row r="231" spans="1:4" x14ac:dyDescent="0.2">
      <c r="A231" s="133">
        <v>45242</v>
      </c>
      <c r="B231" s="131">
        <f t="shared" si="7"/>
        <v>0</v>
      </c>
      <c r="D231" s="96"/>
    </row>
    <row r="232" spans="1:4" x14ac:dyDescent="0.2">
      <c r="A232" s="133">
        <v>45243</v>
      </c>
      <c r="B232" s="131">
        <f t="shared" si="7"/>
        <v>0</v>
      </c>
      <c r="D232" s="96"/>
    </row>
    <row r="233" spans="1:4" x14ac:dyDescent="0.2">
      <c r="A233" s="133">
        <v>45244</v>
      </c>
      <c r="B233" s="131">
        <f t="shared" si="7"/>
        <v>0</v>
      </c>
      <c r="D233" s="96"/>
    </row>
    <row r="234" spans="1:4" x14ac:dyDescent="0.2">
      <c r="A234" s="133">
        <v>45245</v>
      </c>
      <c r="B234" s="131">
        <f t="shared" si="7"/>
        <v>0</v>
      </c>
      <c r="D234" s="96"/>
    </row>
    <row r="235" spans="1:4" x14ac:dyDescent="0.2">
      <c r="A235" s="133">
        <v>45246</v>
      </c>
      <c r="B235" s="131">
        <f t="shared" si="7"/>
        <v>0</v>
      </c>
      <c r="D235" s="96"/>
    </row>
    <row r="236" spans="1:4" x14ac:dyDescent="0.2">
      <c r="A236" s="133">
        <v>45247</v>
      </c>
      <c r="B236" s="131">
        <f t="shared" si="7"/>
        <v>0</v>
      </c>
      <c r="D236" s="96"/>
    </row>
    <row r="237" spans="1:4" x14ac:dyDescent="0.2">
      <c r="A237" s="133">
        <v>45248</v>
      </c>
      <c r="B237" s="131">
        <f t="shared" si="7"/>
        <v>0</v>
      </c>
      <c r="D237" s="96"/>
    </row>
    <row r="238" spans="1:4" x14ac:dyDescent="0.2">
      <c r="A238" s="133">
        <v>45249</v>
      </c>
      <c r="B238" s="131">
        <f t="shared" si="7"/>
        <v>0</v>
      </c>
      <c r="D238" s="96"/>
    </row>
    <row r="239" spans="1:4" x14ac:dyDescent="0.2">
      <c r="A239" s="133">
        <v>45250</v>
      </c>
      <c r="B239" s="131">
        <f t="shared" si="7"/>
        <v>0</v>
      </c>
      <c r="D239" s="96"/>
    </row>
    <row r="240" spans="1:4" x14ac:dyDescent="0.2">
      <c r="A240" s="133">
        <v>45251</v>
      </c>
      <c r="B240" s="131">
        <f t="shared" si="7"/>
        <v>0</v>
      </c>
      <c r="D240" s="96"/>
    </row>
    <row r="241" spans="1:4" x14ac:dyDescent="0.2">
      <c r="A241" s="133">
        <v>45252</v>
      </c>
      <c r="B241" s="131">
        <f t="shared" si="7"/>
        <v>0</v>
      </c>
      <c r="D241" s="96"/>
    </row>
    <row r="242" spans="1:4" x14ac:dyDescent="0.2">
      <c r="A242" s="133">
        <v>45253</v>
      </c>
      <c r="B242" s="131" t="str">
        <f t="shared" si="7"/>
        <v>＜勤労感謝の日＞</v>
      </c>
      <c r="D242" s="96"/>
    </row>
    <row r="243" spans="1:4" x14ac:dyDescent="0.2">
      <c r="A243" s="133">
        <v>45254</v>
      </c>
      <c r="B243" s="131">
        <f t="shared" si="7"/>
        <v>0</v>
      </c>
      <c r="D243" s="96"/>
    </row>
    <row r="244" spans="1:4" x14ac:dyDescent="0.2">
      <c r="A244" s="133">
        <v>45255</v>
      </c>
      <c r="B244" s="131">
        <f t="shared" si="7"/>
        <v>0</v>
      </c>
      <c r="D244" s="96"/>
    </row>
    <row r="245" spans="1:4" x14ac:dyDescent="0.2">
      <c r="A245" s="133">
        <v>45256</v>
      </c>
      <c r="B245" s="131">
        <f t="shared" si="7"/>
        <v>0</v>
      </c>
      <c r="D245" s="96"/>
    </row>
    <row r="246" spans="1:4" x14ac:dyDescent="0.2">
      <c r="A246" s="133">
        <v>45257</v>
      </c>
      <c r="B246" s="131">
        <f t="shared" si="7"/>
        <v>0</v>
      </c>
      <c r="D246" s="96"/>
    </row>
    <row r="247" spans="1:4" x14ac:dyDescent="0.2">
      <c r="A247" s="133">
        <v>45258</v>
      </c>
      <c r="B247" s="131">
        <f t="shared" si="7"/>
        <v>0</v>
      </c>
      <c r="D247" s="96"/>
    </row>
    <row r="248" spans="1:4" x14ac:dyDescent="0.2">
      <c r="A248" s="133">
        <v>45259</v>
      </c>
      <c r="B248" s="131">
        <f t="shared" si="7"/>
        <v>0</v>
      </c>
      <c r="D248" s="96"/>
    </row>
    <row r="249" spans="1:4" ht="13.8" thickBot="1" x14ac:dyDescent="0.25">
      <c r="A249" s="134">
        <v>45260</v>
      </c>
      <c r="B249" s="135">
        <f t="shared" si="7"/>
        <v>0</v>
      </c>
      <c r="D249" s="96"/>
    </row>
    <row r="250" spans="1:4" x14ac:dyDescent="0.2">
      <c r="A250" s="133">
        <v>45261</v>
      </c>
      <c r="B250" s="131">
        <f>$U6</f>
        <v>0</v>
      </c>
      <c r="D250" s="96"/>
    </row>
    <row r="251" spans="1:4" x14ac:dyDescent="0.2">
      <c r="A251" s="133">
        <v>45262</v>
      </c>
      <c r="B251" s="131">
        <f t="shared" ref="B251:B280" si="8">$U7</f>
        <v>0</v>
      </c>
      <c r="D251" s="96"/>
    </row>
    <row r="252" spans="1:4" x14ac:dyDescent="0.2">
      <c r="A252" s="133">
        <v>45263</v>
      </c>
      <c r="B252" s="131">
        <f t="shared" si="8"/>
        <v>0</v>
      </c>
      <c r="D252" s="96"/>
    </row>
    <row r="253" spans="1:4" x14ac:dyDescent="0.2">
      <c r="A253" s="133">
        <v>45264</v>
      </c>
      <c r="B253" s="131">
        <f t="shared" si="8"/>
        <v>0</v>
      </c>
      <c r="D253" s="96"/>
    </row>
    <row r="254" spans="1:4" x14ac:dyDescent="0.2">
      <c r="A254" s="133">
        <v>45265</v>
      </c>
      <c r="B254" s="131">
        <f t="shared" si="8"/>
        <v>0</v>
      </c>
      <c r="D254" s="96"/>
    </row>
    <row r="255" spans="1:4" x14ac:dyDescent="0.2">
      <c r="A255" s="133">
        <v>45266</v>
      </c>
      <c r="B255" s="131">
        <f t="shared" si="8"/>
        <v>0</v>
      </c>
      <c r="D255" s="96"/>
    </row>
    <row r="256" spans="1:4" x14ac:dyDescent="0.2">
      <c r="A256" s="133">
        <v>45267</v>
      </c>
      <c r="B256" s="131">
        <f t="shared" si="8"/>
        <v>0</v>
      </c>
      <c r="D256" s="96"/>
    </row>
    <row r="257" spans="1:4" x14ac:dyDescent="0.2">
      <c r="A257" s="133">
        <v>45268</v>
      </c>
      <c r="B257" s="131">
        <f t="shared" si="8"/>
        <v>0</v>
      </c>
      <c r="D257" s="96"/>
    </row>
    <row r="258" spans="1:4" x14ac:dyDescent="0.2">
      <c r="A258" s="133">
        <v>45269</v>
      </c>
      <c r="B258" s="131">
        <f t="shared" si="8"/>
        <v>0</v>
      </c>
      <c r="D258" s="96"/>
    </row>
    <row r="259" spans="1:4" x14ac:dyDescent="0.2">
      <c r="A259" s="133">
        <v>45270</v>
      </c>
      <c r="B259" s="131">
        <f t="shared" si="8"/>
        <v>0</v>
      </c>
      <c r="D259" s="96"/>
    </row>
    <row r="260" spans="1:4" x14ac:dyDescent="0.2">
      <c r="A260" s="133">
        <v>45271</v>
      </c>
      <c r="B260" s="131">
        <f t="shared" si="8"/>
        <v>0</v>
      </c>
      <c r="D260" s="96"/>
    </row>
    <row r="261" spans="1:4" x14ac:dyDescent="0.2">
      <c r="A261" s="133">
        <v>45272</v>
      </c>
      <c r="B261" s="131">
        <f t="shared" si="8"/>
        <v>0</v>
      </c>
      <c r="D261" s="96"/>
    </row>
    <row r="262" spans="1:4" x14ac:dyDescent="0.2">
      <c r="A262" s="133">
        <v>45273</v>
      </c>
      <c r="B262" s="131">
        <f t="shared" si="8"/>
        <v>0</v>
      </c>
      <c r="D262" s="96"/>
    </row>
    <row r="263" spans="1:4" x14ac:dyDescent="0.2">
      <c r="A263" s="133">
        <v>45274</v>
      </c>
      <c r="B263" s="131">
        <f t="shared" si="8"/>
        <v>0</v>
      </c>
      <c r="D263" s="96"/>
    </row>
    <row r="264" spans="1:4" x14ac:dyDescent="0.2">
      <c r="A264" s="133">
        <v>45275</v>
      </c>
      <c r="B264" s="131">
        <f t="shared" si="8"/>
        <v>0</v>
      </c>
      <c r="D264" s="96"/>
    </row>
    <row r="265" spans="1:4" x14ac:dyDescent="0.2">
      <c r="A265" s="133">
        <v>45276</v>
      </c>
      <c r="B265" s="131">
        <f t="shared" si="8"/>
        <v>0</v>
      </c>
      <c r="D265" s="96"/>
    </row>
    <row r="266" spans="1:4" x14ac:dyDescent="0.2">
      <c r="A266" s="133">
        <v>45277</v>
      </c>
      <c r="B266" s="131">
        <f t="shared" si="8"/>
        <v>0</v>
      </c>
      <c r="D266" s="96"/>
    </row>
    <row r="267" spans="1:4" x14ac:dyDescent="0.2">
      <c r="A267" s="133">
        <v>45278</v>
      </c>
      <c r="B267" s="131">
        <f t="shared" si="8"/>
        <v>0</v>
      </c>
      <c r="D267" s="96"/>
    </row>
    <row r="268" spans="1:4" x14ac:dyDescent="0.2">
      <c r="A268" s="133">
        <v>45279</v>
      </c>
      <c r="B268" s="131">
        <f t="shared" si="8"/>
        <v>0</v>
      </c>
      <c r="D268" s="96"/>
    </row>
    <row r="269" spans="1:4" x14ac:dyDescent="0.2">
      <c r="A269" s="133">
        <v>45280</v>
      </c>
      <c r="B269" s="131">
        <f t="shared" si="8"/>
        <v>0</v>
      </c>
      <c r="D269" s="96"/>
    </row>
    <row r="270" spans="1:4" x14ac:dyDescent="0.2">
      <c r="A270" s="133">
        <v>45281</v>
      </c>
      <c r="B270" s="131">
        <f t="shared" si="8"/>
        <v>0</v>
      </c>
      <c r="D270" s="96"/>
    </row>
    <row r="271" spans="1:4" x14ac:dyDescent="0.2">
      <c r="A271" s="133">
        <v>45282</v>
      </c>
      <c r="B271" s="131">
        <f t="shared" si="8"/>
        <v>0</v>
      </c>
      <c r="D271" s="96"/>
    </row>
    <row r="272" spans="1:4" x14ac:dyDescent="0.2">
      <c r="A272" s="133">
        <v>45283</v>
      </c>
      <c r="B272" s="131">
        <f t="shared" si="8"/>
        <v>0</v>
      </c>
      <c r="D272" s="96"/>
    </row>
    <row r="273" spans="1:4" x14ac:dyDescent="0.2">
      <c r="A273" s="133">
        <v>45284</v>
      </c>
      <c r="B273" s="131" t="str">
        <f t="shared" si="8"/>
        <v>＜冬季休業＞～</v>
      </c>
      <c r="D273" s="96"/>
    </row>
    <row r="274" spans="1:4" x14ac:dyDescent="0.2">
      <c r="A274" s="133">
        <v>45285</v>
      </c>
      <c r="B274" s="131">
        <f t="shared" si="8"/>
        <v>0</v>
      </c>
      <c r="D274" s="96"/>
    </row>
    <row r="275" spans="1:4" x14ac:dyDescent="0.2">
      <c r="A275" s="133">
        <v>45286</v>
      </c>
      <c r="B275" s="131">
        <f t="shared" si="8"/>
        <v>0</v>
      </c>
      <c r="D275" s="96"/>
    </row>
    <row r="276" spans="1:4" x14ac:dyDescent="0.2">
      <c r="A276" s="133">
        <v>45287</v>
      </c>
      <c r="B276" s="131">
        <f t="shared" si="8"/>
        <v>0</v>
      </c>
      <c r="D276" s="96"/>
    </row>
    <row r="277" spans="1:4" x14ac:dyDescent="0.2">
      <c r="A277" s="133">
        <v>45288</v>
      </c>
      <c r="B277" s="131">
        <f t="shared" si="8"/>
        <v>0</v>
      </c>
      <c r="D277" s="96"/>
    </row>
    <row r="278" spans="1:4" x14ac:dyDescent="0.2">
      <c r="A278" s="133">
        <v>45289</v>
      </c>
      <c r="B278" s="131">
        <f t="shared" si="8"/>
        <v>0</v>
      </c>
      <c r="D278" s="96"/>
    </row>
    <row r="279" spans="1:4" x14ac:dyDescent="0.2">
      <c r="A279" s="133">
        <v>45290</v>
      </c>
      <c r="B279" s="131">
        <f t="shared" si="8"/>
        <v>0</v>
      </c>
      <c r="D279" s="96"/>
    </row>
    <row r="280" spans="1:4" ht="13.8" thickBot="1" x14ac:dyDescent="0.25">
      <c r="A280" s="133">
        <v>45291</v>
      </c>
      <c r="B280" s="131">
        <f t="shared" si="8"/>
        <v>0</v>
      </c>
      <c r="D280" s="96"/>
    </row>
    <row r="281" spans="1:4" x14ac:dyDescent="0.2">
      <c r="A281" s="132">
        <v>45292</v>
      </c>
      <c r="B281" s="130" t="str">
        <f>$W6</f>
        <v>＜元日＞</v>
      </c>
      <c r="D281" s="96"/>
    </row>
    <row r="282" spans="1:4" x14ac:dyDescent="0.2">
      <c r="A282" s="133">
        <v>45293</v>
      </c>
      <c r="B282" s="131">
        <f t="shared" ref="B282:B311" si="9">$W7</f>
        <v>0</v>
      </c>
      <c r="D282" s="96"/>
    </row>
    <row r="283" spans="1:4" x14ac:dyDescent="0.2">
      <c r="A283" s="133">
        <v>45294</v>
      </c>
      <c r="B283" s="131">
        <f t="shared" si="9"/>
        <v>0</v>
      </c>
      <c r="D283" s="96"/>
    </row>
    <row r="284" spans="1:4" x14ac:dyDescent="0.2">
      <c r="A284" s="133">
        <v>45295</v>
      </c>
      <c r="B284" s="131">
        <f t="shared" si="9"/>
        <v>0</v>
      </c>
      <c r="D284" s="96"/>
    </row>
    <row r="285" spans="1:4" x14ac:dyDescent="0.2">
      <c r="A285" s="133">
        <v>45296</v>
      </c>
      <c r="B285" s="131">
        <f t="shared" si="9"/>
        <v>0</v>
      </c>
      <c r="D285" s="96"/>
    </row>
    <row r="286" spans="1:4" x14ac:dyDescent="0.2">
      <c r="A286" s="133">
        <v>45297</v>
      </c>
      <c r="B286" s="131">
        <f t="shared" si="9"/>
        <v>0</v>
      </c>
      <c r="D286" s="96"/>
    </row>
    <row r="287" spans="1:4" x14ac:dyDescent="0.2">
      <c r="A287" s="133">
        <v>45298</v>
      </c>
      <c r="B287" s="131" t="str">
        <f t="shared" si="9"/>
        <v>～＜冬季休業＞</v>
      </c>
      <c r="D287" s="96"/>
    </row>
    <row r="288" spans="1:4" x14ac:dyDescent="0.2">
      <c r="A288" s="133">
        <v>45299</v>
      </c>
      <c r="B288" s="131" t="str">
        <f t="shared" si="9"/>
        <v>＜成人の日＞</v>
      </c>
      <c r="D288" s="96"/>
    </row>
    <row r="289" spans="1:4" x14ac:dyDescent="0.2">
      <c r="A289" s="133">
        <v>45300</v>
      </c>
      <c r="B289" s="131">
        <f t="shared" si="9"/>
        <v>0</v>
      </c>
      <c r="D289" s="96"/>
    </row>
    <row r="290" spans="1:4" x14ac:dyDescent="0.2">
      <c r="A290" s="133">
        <v>45301</v>
      </c>
      <c r="B290" s="131">
        <f t="shared" si="9"/>
        <v>0</v>
      </c>
      <c r="D290" s="96"/>
    </row>
    <row r="291" spans="1:4" x14ac:dyDescent="0.2">
      <c r="A291" s="133">
        <v>45302</v>
      </c>
      <c r="B291" s="131">
        <f t="shared" si="9"/>
        <v>0</v>
      </c>
      <c r="D291" s="96"/>
    </row>
    <row r="292" spans="1:4" x14ac:dyDescent="0.2">
      <c r="A292" s="133">
        <v>45303</v>
      </c>
      <c r="B292" s="131">
        <f t="shared" si="9"/>
        <v>0</v>
      </c>
      <c r="D292" s="96"/>
    </row>
    <row r="293" spans="1:4" x14ac:dyDescent="0.2">
      <c r="A293" s="133">
        <v>45304</v>
      </c>
      <c r="B293" s="131">
        <f t="shared" si="9"/>
        <v>0</v>
      </c>
      <c r="D293" s="96"/>
    </row>
    <row r="294" spans="1:4" x14ac:dyDescent="0.2">
      <c r="A294" s="133">
        <v>45305</v>
      </c>
      <c r="B294" s="131">
        <f t="shared" si="9"/>
        <v>0</v>
      </c>
      <c r="D294" s="96"/>
    </row>
    <row r="295" spans="1:4" x14ac:dyDescent="0.2">
      <c r="A295" s="133">
        <v>45306</v>
      </c>
      <c r="B295" s="131">
        <f t="shared" si="9"/>
        <v>0</v>
      </c>
      <c r="D295" s="96"/>
    </row>
    <row r="296" spans="1:4" x14ac:dyDescent="0.2">
      <c r="A296" s="133">
        <v>45307</v>
      </c>
      <c r="B296" s="131">
        <f t="shared" si="9"/>
        <v>0</v>
      </c>
      <c r="D296" s="96"/>
    </row>
    <row r="297" spans="1:4" x14ac:dyDescent="0.2">
      <c r="A297" s="133">
        <v>45308</v>
      </c>
      <c r="B297" s="131">
        <f t="shared" si="9"/>
        <v>0</v>
      </c>
      <c r="D297" s="96"/>
    </row>
    <row r="298" spans="1:4" x14ac:dyDescent="0.2">
      <c r="A298" s="133">
        <v>45309</v>
      </c>
      <c r="B298" s="131">
        <f t="shared" si="9"/>
        <v>0</v>
      </c>
      <c r="D298" s="96"/>
    </row>
    <row r="299" spans="1:4" x14ac:dyDescent="0.2">
      <c r="A299" s="133">
        <v>45310</v>
      </c>
      <c r="B299" s="131">
        <f t="shared" si="9"/>
        <v>0</v>
      </c>
      <c r="D299" s="96"/>
    </row>
    <row r="300" spans="1:4" x14ac:dyDescent="0.2">
      <c r="A300" s="133">
        <v>45311</v>
      </c>
      <c r="B300" s="131">
        <f t="shared" si="9"/>
        <v>0</v>
      </c>
      <c r="D300" s="96"/>
    </row>
    <row r="301" spans="1:4" x14ac:dyDescent="0.2">
      <c r="A301" s="133">
        <v>45312</v>
      </c>
      <c r="B301" s="131">
        <f t="shared" si="9"/>
        <v>0</v>
      </c>
      <c r="D301" s="96"/>
    </row>
    <row r="302" spans="1:4" x14ac:dyDescent="0.2">
      <c r="A302" s="133">
        <v>45313</v>
      </c>
      <c r="B302" s="131">
        <f t="shared" si="9"/>
        <v>0</v>
      </c>
      <c r="D302" s="96"/>
    </row>
    <row r="303" spans="1:4" x14ac:dyDescent="0.2">
      <c r="A303" s="133">
        <v>45314</v>
      </c>
      <c r="B303" s="131">
        <f t="shared" si="9"/>
        <v>0</v>
      </c>
      <c r="D303" s="96"/>
    </row>
    <row r="304" spans="1:4" x14ac:dyDescent="0.2">
      <c r="A304" s="133">
        <v>45315</v>
      </c>
      <c r="B304" s="131">
        <f t="shared" si="9"/>
        <v>0</v>
      </c>
      <c r="D304" s="96"/>
    </row>
    <row r="305" spans="1:4" x14ac:dyDescent="0.2">
      <c r="A305" s="133">
        <v>45316</v>
      </c>
      <c r="B305" s="131">
        <f t="shared" si="9"/>
        <v>0</v>
      </c>
      <c r="D305" s="96"/>
    </row>
    <row r="306" spans="1:4" x14ac:dyDescent="0.2">
      <c r="A306" s="133">
        <v>45317</v>
      </c>
      <c r="B306" s="131">
        <f t="shared" si="9"/>
        <v>0</v>
      </c>
      <c r="D306" s="96"/>
    </row>
    <row r="307" spans="1:4" x14ac:dyDescent="0.2">
      <c r="A307" s="133">
        <v>45318</v>
      </c>
      <c r="B307" s="131">
        <f t="shared" si="9"/>
        <v>0</v>
      </c>
      <c r="D307" s="96"/>
    </row>
    <row r="308" spans="1:4" x14ac:dyDescent="0.2">
      <c r="A308" s="133">
        <v>45319</v>
      </c>
      <c r="B308" s="131">
        <f t="shared" si="9"/>
        <v>0</v>
      </c>
      <c r="D308" s="96"/>
    </row>
    <row r="309" spans="1:4" x14ac:dyDescent="0.2">
      <c r="A309" s="133">
        <v>45320</v>
      </c>
      <c r="B309" s="131">
        <f t="shared" si="9"/>
        <v>0</v>
      </c>
      <c r="D309" s="96"/>
    </row>
    <row r="310" spans="1:4" x14ac:dyDescent="0.2">
      <c r="A310" s="133">
        <v>45321</v>
      </c>
      <c r="B310" s="131">
        <f t="shared" si="9"/>
        <v>0</v>
      </c>
      <c r="D310" s="96"/>
    </row>
    <row r="311" spans="1:4" ht="13.8" thickBot="1" x14ac:dyDescent="0.25">
      <c r="A311" s="134">
        <v>45322</v>
      </c>
      <c r="B311" s="135">
        <f t="shared" si="9"/>
        <v>0</v>
      </c>
      <c r="D311" s="96"/>
    </row>
    <row r="312" spans="1:4" x14ac:dyDescent="0.2">
      <c r="A312" s="133">
        <v>45323</v>
      </c>
      <c r="B312" s="131">
        <f>$Y6</f>
        <v>0</v>
      </c>
      <c r="D312" s="96"/>
    </row>
    <row r="313" spans="1:4" x14ac:dyDescent="0.2">
      <c r="A313" s="133">
        <v>45324</v>
      </c>
      <c r="B313" s="131">
        <f t="shared" ref="B313:B340" si="10">$Y7</f>
        <v>0</v>
      </c>
      <c r="D313" s="96"/>
    </row>
    <row r="314" spans="1:4" x14ac:dyDescent="0.2">
      <c r="A314" s="133">
        <v>45325</v>
      </c>
      <c r="B314" s="131">
        <f t="shared" si="10"/>
        <v>0</v>
      </c>
      <c r="D314" s="96"/>
    </row>
    <row r="315" spans="1:4" x14ac:dyDescent="0.2">
      <c r="A315" s="133">
        <v>45326</v>
      </c>
      <c r="B315" s="131">
        <f t="shared" si="10"/>
        <v>0</v>
      </c>
      <c r="D315" s="96"/>
    </row>
    <row r="316" spans="1:4" x14ac:dyDescent="0.2">
      <c r="A316" s="133">
        <v>45327</v>
      </c>
      <c r="B316" s="131">
        <f t="shared" si="10"/>
        <v>0</v>
      </c>
      <c r="D316" s="96"/>
    </row>
    <row r="317" spans="1:4" x14ac:dyDescent="0.2">
      <c r="A317" s="133">
        <v>45328</v>
      </c>
      <c r="B317" s="131">
        <f t="shared" si="10"/>
        <v>0</v>
      </c>
      <c r="D317" s="96"/>
    </row>
    <row r="318" spans="1:4" x14ac:dyDescent="0.2">
      <c r="A318" s="133">
        <v>45329</v>
      </c>
      <c r="B318" s="131">
        <f t="shared" si="10"/>
        <v>0</v>
      </c>
      <c r="D318" s="96"/>
    </row>
    <row r="319" spans="1:4" x14ac:dyDescent="0.2">
      <c r="A319" s="133">
        <v>45330</v>
      </c>
      <c r="B319" s="131">
        <f t="shared" si="10"/>
        <v>0</v>
      </c>
      <c r="D319" s="96"/>
    </row>
    <row r="320" spans="1:4" x14ac:dyDescent="0.2">
      <c r="A320" s="133">
        <v>45331</v>
      </c>
      <c r="B320" s="131">
        <f t="shared" si="10"/>
        <v>0</v>
      </c>
      <c r="D320" s="96"/>
    </row>
    <row r="321" spans="1:4" x14ac:dyDescent="0.2">
      <c r="A321" s="133">
        <v>45332</v>
      </c>
      <c r="B321" s="131">
        <f t="shared" si="10"/>
        <v>0</v>
      </c>
      <c r="D321" s="96"/>
    </row>
    <row r="322" spans="1:4" x14ac:dyDescent="0.2">
      <c r="A322" s="133">
        <v>45333</v>
      </c>
      <c r="B322" s="131" t="str">
        <f t="shared" si="10"/>
        <v>＜建国記念の日＞</v>
      </c>
      <c r="D322" s="96"/>
    </row>
    <row r="323" spans="1:4" x14ac:dyDescent="0.2">
      <c r="A323" s="133">
        <v>45334</v>
      </c>
      <c r="B323" s="131" t="str">
        <f t="shared" si="10"/>
        <v>＜振替休日＞</v>
      </c>
      <c r="D323" s="96"/>
    </row>
    <row r="324" spans="1:4" x14ac:dyDescent="0.2">
      <c r="A324" s="133">
        <v>45335</v>
      </c>
      <c r="B324" s="131">
        <f t="shared" si="10"/>
        <v>0</v>
      </c>
      <c r="D324" s="96"/>
    </row>
    <row r="325" spans="1:4" x14ac:dyDescent="0.2">
      <c r="A325" s="133">
        <v>45336</v>
      </c>
      <c r="B325" s="131">
        <f t="shared" si="10"/>
        <v>0</v>
      </c>
      <c r="D325" s="96"/>
    </row>
    <row r="326" spans="1:4" x14ac:dyDescent="0.2">
      <c r="A326" s="133">
        <v>45337</v>
      </c>
      <c r="B326" s="131">
        <f t="shared" si="10"/>
        <v>0</v>
      </c>
      <c r="D326" s="96"/>
    </row>
    <row r="327" spans="1:4" x14ac:dyDescent="0.2">
      <c r="A327" s="133">
        <v>45338</v>
      </c>
      <c r="B327" s="131">
        <f t="shared" si="10"/>
        <v>0</v>
      </c>
      <c r="D327" s="96"/>
    </row>
    <row r="328" spans="1:4" x14ac:dyDescent="0.2">
      <c r="A328" s="133">
        <v>45339</v>
      </c>
      <c r="B328" s="131">
        <f t="shared" si="10"/>
        <v>0</v>
      </c>
      <c r="D328" s="96"/>
    </row>
    <row r="329" spans="1:4" x14ac:dyDescent="0.2">
      <c r="A329" s="133">
        <v>45340</v>
      </c>
      <c r="B329" s="131">
        <f t="shared" si="10"/>
        <v>0</v>
      </c>
      <c r="D329" s="96"/>
    </row>
    <row r="330" spans="1:4" x14ac:dyDescent="0.2">
      <c r="A330" s="133">
        <v>45341</v>
      </c>
      <c r="B330" s="131">
        <f t="shared" si="10"/>
        <v>0</v>
      </c>
      <c r="D330" s="96"/>
    </row>
    <row r="331" spans="1:4" x14ac:dyDescent="0.2">
      <c r="A331" s="133">
        <v>45342</v>
      </c>
      <c r="B331" s="131">
        <f t="shared" si="10"/>
        <v>0</v>
      </c>
      <c r="D331" s="96"/>
    </row>
    <row r="332" spans="1:4" x14ac:dyDescent="0.2">
      <c r="A332" s="133">
        <v>45343</v>
      </c>
      <c r="B332" s="131">
        <f t="shared" si="10"/>
        <v>0</v>
      </c>
      <c r="D332" s="96"/>
    </row>
    <row r="333" spans="1:4" x14ac:dyDescent="0.2">
      <c r="A333" s="133">
        <v>45344</v>
      </c>
      <c r="B333" s="131">
        <f t="shared" si="10"/>
        <v>0</v>
      </c>
      <c r="D333" s="96"/>
    </row>
    <row r="334" spans="1:4" x14ac:dyDescent="0.2">
      <c r="A334" s="133">
        <v>45345</v>
      </c>
      <c r="B334" s="131" t="str">
        <f t="shared" si="10"/>
        <v>＜天皇誕生日＞</v>
      </c>
      <c r="D334" s="96"/>
    </row>
    <row r="335" spans="1:4" x14ac:dyDescent="0.2">
      <c r="A335" s="133">
        <v>45346</v>
      </c>
      <c r="B335" s="131">
        <f t="shared" si="10"/>
        <v>0</v>
      </c>
      <c r="D335" s="96"/>
    </row>
    <row r="336" spans="1:4" x14ac:dyDescent="0.2">
      <c r="A336" s="133">
        <v>45347</v>
      </c>
      <c r="B336" s="131">
        <f t="shared" si="10"/>
        <v>0</v>
      </c>
      <c r="D336" s="96"/>
    </row>
    <row r="337" spans="1:4" x14ac:dyDescent="0.2">
      <c r="A337" s="133">
        <v>45348</v>
      </c>
      <c r="B337" s="131">
        <f t="shared" si="10"/>
        <v>0</v>
      </c>
      <c r="D337" s="96"/>
    </row>
    <row r="338" spans="1:4" x14ac:dyDescent="0.2">
      <c r="A338" s="133">
        <v>45349</v>
      </c>
      <c r="B338" s="131">
        <f t="shared" si="10"/>
        <v>0</v>
      </c>
      <c r="D338" s="96"/>
    </row>
    <row r="339" spans="1:4" x14ac:dyDescent="0.2">
      <c r="A339" s="133">
        <v>45350</v>
      </c>
      <c r="B339" s="131">
        <f t="shared" si="10"/>
        <v>0</v>
      </c>
      <c r="D339" s="96"/>
    </row>
    <row r="340" spans="1:4" ht="13.8" thickBot="1" x14ac:dyDescent="0.25">
      <c r="A340" s="133">
        <v>45351</v>
      </c>
      <c r="B340" s="131">
        <f t="shared" si="10"/>
        <v>0</v>
      </c>
      <c r="D340" s="96"/>
    </row>
    <row r="341" spans="1:4" x14ac:dyDescent="0.2">
      <c r="A341" s="132">
        <v>45352</v>
      </c>
      <c r="B341" s="130">
        <f>$AA6</f>
        <v>0</v>
      </c>
      <c r="D341" s="96"/>
    </row>
    <row r="342" spans="1:4" x14ac:dyDescent="0.2">
      <c r="A342" s="133">
        <v>45353</v>
      </c>
      <c r="B342" s="131">
        <f t="shared" ref="B342:B371" si="11">$AA7</f>
        <v>0</v>
      </c>
      <c r="D342" s="96"/>
    </row>
    <row r="343" spans="1:4" x14ac:dyDescent="0.2">
      <c r="A343" s="133">
        <v>45354</v>
      </c>
      <c r="B343" s="131">
        <f t="shared" si="11"/>
        <v>0</v>
      </c>
      <c r="D343" s="96"/>
    </row>
    <row r="344" spans="1:4" x14ac:dyDescent="0.2">
      <c r="A344" s="133">
        <v>45355</v>
      </c>
      <c r="B344" s="131">
        <f t="shared" si="11"/>
        <v>0</v>
      </c>
      <c r="D344" s="96"/>
    </row>
    <row r="345" spans="1:4" x14ac:dyDescent="0.2">
      <c r="A345" s="133">
        <v>45356</v>
      </c>
      <c r="B345" s="131">
        <f t="shared" si="11"/>
        <v>0</v>
      </c>
      <c r="D345" s="96"/>
    </row>
    <row r="346" spans="1:4" x14ac:dyDescent="0.2">
      <c r="A346" s="133">
        <v>45357</v>
      </c>
      <c r="B346" s="131">
        <f t="shared" si="11"/>
        <v>0</v>
      </c>
      <c r="D346" s="96"/>
    </row>
    <row r="347" spans="1:4" x14ac:dyDescent="0.2">
      <c r="A347" s="133">
        <v>45358</v>
      </c>
      <c r="B347" s="131">
        <f t="shared" si="11"/>
        <v>0</v>
      </c>
      <c r="D347" s="96"/>
    </row>
    <row r="348" spans="1:4" x14ac:dyDescent="0.2">
      <c r="A348" s="133">
        <v>45359</v>
      </c>
      <c r="B348" s="131">
        <f t="shared" si="11"/>
        <v>0</v>
      </c>
      <c r="D348" s="96"/>
    </row>
    <row r="349" spans="1:4" x14ac:dyDescent="0.2">
      <c r="A349" s="133">
        <v>45360</v>
      </c>
      <c r="B349" s="131">
        <f t="shared" si="11"/>
        <v>0</v>
      </c>
      <c r="D349" s="96"/>
    </row>
    <row r="350" spans="1:4" x14ac:dyDescent="0.2">
      <c r="A350" s="133">
        <v>45361</v>
      </c>
      <c r="B350" s="131">
        <f t="shared" si="11"/>
        <v>0</v>
      </c>
      <c r="D350" s="96"/>
    </row>
    <row r="351" spans="1:4" x14ac:dyDescent="0.2">
      <c r="A351" s="133">
        <v>45362</v>
      </c>
      <c r="B351" s="131">
        <f t="shared" si="11"/>
        <v>0</v>
      </c>
      <c r="D351" s="96"/>
    </row>
    <row r="352" spans="1:4" x14ac:dyDescent="0.2">
      <c r="A352" s="133">
        <v>45363</v>
      </c>
      <c r="B352" s="131">
        <f t="shared" si="11"/>
        <v>0</v>
      </c>
      <c r="D352" s="96"/>
    </row>
    <row r="353" spans="1:4" x14ac:dyDescent="0.2">
      <c r="A353" s="133">
        <v>45364</v>
      </c>
      <c r="B353" s="131">
        <f t="shared" si="11"/>
        <v>0</v>
      </c>
      <c r="D353" s="96"/>
    </row>
    <row r="354" spans="1:4" x14ac:dyDescent="0.2">
      <c r="A354" s="133">
        <v>45365</v>
      </c>
      <c r="B354" s="131">
        <f t="shared" si="11"/>
        <v>0</v>
      </c>
      <c r="D354" s="96"/>
    </row>
    <row r="355" spans="1:4" x14ac:dyDescent="0.2">
      <c r="A355" s="133">
        <v>45366</v>
      </c>
      <c r="B355" s="131">
        <f t="shared" si="11"/>
        <v>0</v>
      </c>
      <c r="D355" s="96"/>
    </row>
    <row r="356" spans="1:4" x14ac:dyDescent="0.2">
      <c r="A356" s="133">
        <v>45367</v>
      </c>
      <c r="B356" s="131">
        <f t="shared" si="11"/>
        <v>0</v>
      </c>
      <c r="D356" s="96"/>
    </row>
    <row r="357" spans="1:4" x14ac:dyDescent="0.2">
      <c r="A357" s="133">
        <v>45368</v>
      </c>
      <c r="B357" s="131">
        <f t="shared" si="11"/>
        <v>0</v>
      </c>
      <c r="D357" s="96"/>
    </row>
    <row r="358" spans="1:4" x14ac:dyDescent="0.2">
      <c r="A358" s="133">
        <v>45369</v>
      </c>
      <c r="B358" s="131">
        <f t="shared" si="11"/>
        <v>0</v>
      </c>
      <c r="D358" s="96"/>
    </row>
    <row r="359" spans="1:4" x14ac:dyDescent="0.2">
      <c r="A359" s="133">
        <v>45370</v>
      </c>
      <c r="B359" s="131">
        <f t="shared" si="11"/>
        <v>0</v>
      </c>
      <c r="D359" s="96"/>
    </row>
    <row r="360" spans="1:4" x14ac:dyDescent="0.2">
      <c r="A360" s="133">
        <v>45371</v>
      </c>
      <c r="B360" s="131" t="str">
        <f t="shared" si="11"/>
        <v>＜春分の日＞</v>
      </c>
      <c r="D360" s="96"/>
    </row>
    <row r="361" spans="1:4" x14ac:dyDescent="0.2">
      <c r="A361" s="133">
        <v>45372</v>
      </c>
      <c r="B361" s="131">
        <f t="shared" si="11"/>
        <v>0</v>
      </c>
      <c r="D361" s="96"/>
    </row>
    <row r="362" spans="1:4" x14ac:dyDescent="0.2">
      <c r="A362" s="133">
        <v>45373</v>
      </c>
      <c r="B362" s="131">
        <f t="shared" si="11"/>
        <v>0</v>
      </c>
      <c r="D362" s="96"/>
    </row>
    <row r="363" spans="1:4" x14ac:dyDescent="0.2">
      <c r="A363" s="133">
        <v>45374</v>
      </c>
      <c r="B363" s="131">
        <f t="shared" si="11"/>
        <v>0</v>
      </c>
      <c r="D363" s="96"/>
    </row>
    <row r="364" spans="1:4" x14ac:dyDescent="0.2">
      <c r="A364" s="133">
        <v>45375</v>
      </c>
      <c r="B364" s="131" t="str">
        <f t="shared" si="11"/>
        <v>＜学年末休業＞～</v>
      </c>
      <c r="D364" s="96"/>
    </row>
    <row r="365" spans="1:4" x14ac:dyDescent="0.2">
      <c r="A365" s="133">
        <v>45376</v>
      </c>
      <c r="B365" s="131">
        <f t="shared" si="11"/>
        <v>0</v>
      </c>
      <c r="D365" s="96"/>
    </row>
    <row r="366" spans="1:4" x14ac:dyDescent="0.2">
      <c r="A366" s="133">
        <v>45377</v>
      </c>
      <c r="B366" s="131">
        <f t="shared" si="11"/>
        <v>0</v>
      </c>
      <c r="D366" s="96"/>
    </row>
    <row r="367" spans="1:4" x14ac:dyDescent="0.2">
      <c r="A367" s="133">
        <v>45378</v>
      </c>
      <c r="B367" s="131">
        <f t="shared" si="11"/>
        <v>0</v>
      </c>
      <c r="D367" s="96"/>
    </row>
    <row r="368" spans="1:4" x14ac:dyDescent="0.2">
      <c r="A368" s="133">
        <v>45379</v>
      </c>
      <c r="B368" s="131">
        <f t="shared" si="11"/>
        <v>0</v>
      </c>
      <c r="D368" s="96"/>
    </row>
    <row r="369" spans="1:4" x14ac:dyDescent="0.2">
      <c r="A369" s="133">
        <v>45380</v>
      </c>
      <c r="B369" s="131">
        <f t="shared" si="11"/>
        <v>0</v>
      </c>
      <c r="D369" s="96"/>
    </row>
    <row r="370" spans="1:4" x14ac:dyDescent="0.2">
      <c r="A370" s="133">
        <v>45381</v>
      </c>
      <c r="B370" s="131">
        <f t="shared" si="11"/>
        <v>0</v>
      </c>
      <c r="D370" s="96"/>
    </row>
    <row r="371" spans="1:4" ht="13.8" thickBot="1" x14ac:dyDescent="0.25">
      <c r="A371" s="134">
        <v>45382</v>
      </c>
      <c r="B371" s="135">
        <f t="shared" si="11"/>
        <v>0</v>
      </c>
    </row>
  </sheetData>
  <phoneticPr fontId="2"/>
  <conditionalFormatting sqref="D6:D35 F6:F36 H6:H35 J6:J36 L6:L36 N6:N35 P6:P36 R6:R35 T6:T36 V6:V36 X6:X33 Z6:Z36">
    <cfRule type="expression" dxfId="1159" priority="1">
      <formula>WEEKDAY(D6)=7</formula>
    </cfRule>
    <cfRule type="expression" dxfId="1158" priority="2">
      <formula>WEEKDAY(D6)=1</formula>
    </cfRule>
  </conditionalFormatting>
  <pageMargins left="0.7" right="0.7" top="0.75" bottom="0.75" header="0.3" footer="0.3"/>
  <pageSetup paperSize="9" scale="28"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B1:AF47"/>
  <sheetViews>
    <sheetView showGridLines="0" showZeros="0" view="pageBreakPreview"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45068</v>
      </c>
      <c r="D1" s="186"/>
      <c r="E1" s="186"/>
      <c r="F1" s="186">
        <f>$C$2+1</f>
        <v>45069</v>
      </c>
      <c r="G1" s="186"/>
      <c r="H1" s="186"/>
      <c r="I1" s="186">
        <f>$C$2+2</f>
        <v>45070</v>
      </c>
      <c r="J1" s="186"/>
      <c r="K1" s="186"/>
      <c r="L1" s="186">
        <f>$C$2+3</f>
        <v>45071</v>
      </c>
      <c r="M1" s="186"/>
      <c r="N1" s="186"/>
      <c r="O1" s="186">
        <f>$C$2+4</f>
        <v>45072</v>
      </c>
      <c r="P1" s="186"/>
      <c r="Q1" s="186"/>
      <c r="R1" s="5"/>
      <c r="S1" s="5"/>
      <c r="T1" s="5"/>
      <c r="U1" s="186">
        <f>$C$2+5</f>
        <v>45073</v>
      </c>
      <c r="V1" s="186"/>
      <c r="W1" s="186"/>
      <c r="X1" s="186">
        <f>$C$2+6</f>
        <v>45074</v>
      </c>
      <c r="Y1" s="186"/>
      <c r="Z1" s="186"/>
      <c r="AA1" s="6"/>
      <c r="AB1" s="93" t="s">
        <v>33</v>
      </c>
      <c r="AC1" s="90"/>
      <c r="AD1" s="90"/>
      <c r="AE1" s="95" t="s">
        <v>14</v>
      </c>
      <c r="AF1" s="88">
        <f>'8週'!AF1+1</f>
        <v>9</v>
      </c>
    </row>
    <row r="2" spans="2:32" ht="27" customHeight="1" thickTop="1" thickBot="1" x14ac:dyDescent="0.65">
      <c r="B2" s="7"/>
      <c r="C2" s="196">
        <f>'8週'!C2:E2+7</f>
        <v>45068</v>
      </c>
      <c r="D2" s="197"/>
      <c r="E2" s="198"/>
      <c r="F2" s="197">
        <f>C2+1</f>
        <v>45069</v>
      </c>
      <c r="G2" s="197"/>
      <c r="H2" s="197"/>
      <c r="I2" s="196">
        <f>F2+1</f>
        <v>45070</v>
      </c>
      <c r="J2" s="197"/>
      <c r="K2" s="198"/>
      <c r="L2" s="196">
        <f>I2+1</f>
        <v>45071</v>
      </c>
      <c r="M2" s="197"/>
      <c r="N2" s="198"/>
      <c r="O2" s="197">
        <f>L2+1</f>
        <v>45072</v>
      </c>
      <c r="P2" s="197"/>
      <c r="Q2" s="220"/>
      <c r="R2" s="175"/>
      <c r="S2" s="176"/>
      <c r="T2" s="7"/>
      <c r="U2" s="221">
        <f>O2+1</f>
        <v>45073</v>
      </c>
      <c r="V2" s="222"/>
      <c r="W2" s="223"/>
      <c r="X2" s="224">
        <f>U2+1</f>
        <v>45074</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12</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785" priority="19" stopIfTrue="1" operator="equal">
      <formula>"１年"</formula>
    </cfRule>
    <cfRule type="cellIs" dxfId="784" priority="20" stopIfTrue="1" operator="equal">
      <formula>"２年"</formula>
    </cfRule>
    <cfRule type="cellIs" dxfId="783" priority="21" stopIfTrue="1" operator="equal">
      <formula>"３年"</formula>
    </cfRule>
  </conditionalFormatting>
  <conditionalFormatting sqref="J29 D29 G29 J26 D26 G26">
    <cfRule type="cellIs" dxfId="782" priority="16" stopIfTrue="1" operator="equal">
      <formula>"１年"</formula>
    </cfRule>
    <cfRule type="cellIs" dxfId="781" priority="17" stopIfTrue="1" operator="equal">
      <formula>"２年"</formula>
    </cfRule>
    <cfRule type="cellIs" dxfId="780" priority="18" stopIfTrue="1" operator="equal">
      <formula>"３年"</formula>
    </cfRule>
  </conditionalFormatting>
  <conditionalFormatting sqref="J32 D32 G32">
    <cfRule type="cellIs" dxfId="779" priority="13" stopIfTrue="1" operator="equal">
      <formula>"１年"</formula>
    </cfRule>
    <cfRule type="cellIs" dxfId="778" priority="14" stopIfTrue="1" operator="equal">
      <formula>"２年"</formula>
    </cfRule>
    <cfRule type="cellIs" dxfId="777" priority="15" stopIfTrue="1" operator="equal">
      <formula>"３年"</formula>
    </cfRule>
  </conditionalFormatting>
  <conditionalFormatting sqref="J24 D24 G24">
    <cfRule type="cellIs" dxfId="776" priority="10" stopIfTrue="1" operator="equal">
      <formula>"１年"</formula>
    </cfRule>
    <cfRule type="cellIs" dxfId="775" priority="11" stopIfTrue="1" operator="equal">
      <formula>"２年"</formula>
    </cfRule>
    <cfRule type="cellIs" dxfId="774" priority="12" stopIfTrue="1" operator="equal">
      <formula>"３年"</formula>
    </cfRule>
  </conditionalFormatting>
  <conditionalFormatting sqref="P21 P18 P13">
    <cfRule type="cellIs" dxfId="773" priority="7" stopIfTrue="1" operator="equal">
      <formula>"１年"</formula>
    </cfRule>
    <cfRule type="cellIs" dxfId="772" priority="8" stopIfTrue="1" operator="equal">
      <formula>"２年"</formula>
    </cfRule>
    <cfRule type="cellIs" dxfId="771" priority="9" stopIfTrue="1" operator="equal">
      <formula>"３年"</formula>
    </cfRule>
  </conditionalFormatting>
  <conditionalFormatting sqref="P29 P26">
    <cfRule type="cellIs" dxfId="770" priority="4" stopIfTrue="1" operator="equal">
      <formula>"１年"</formula>
    </cfRule>
    <cfRule type="cellIs" dxfId="769" priority="5" stopIfTrue="1" operator="equal">
      <formula>"２年"</formula>
    </cfRule>
    <cfRule type="cellIs" dxfId="768" priority="6" stopIfTrue="1" operator="equal">
      <formula>"３年"</formula>
    </cfRule>
  </conditionalFormatting>
  <conditionalFormatting sqref="P24">
    <cfRule type="cellIs" dxfId="767" priority="1" stopIfTrue="1" operator="equal">
      <formula>"１年"</formula>
    </cfRule>
    <cfRule type="cellIs" dxfId="766" priority="2" stopIfTrue="1" operator="equal">
      <formula>"２年"</formula>
    </cfRule>
    <cfRule type="cellIs" dxfId="765"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900-000000000000}"/>
    <dataValidation imeMode="off" allowBlank="1" showInputMessage="1" showErrorMessage="1" sqref="R22 R14 Q18:R18 Q26:R26 R30 Q10:R10 K24 K32 E21 K21 H21 H18 H32 E18 K18 E26 E13 H13 K13 K10 K26 E10 H10 E32 H24 E24 E29 K29 H29 H26 N21 N18 N13 N10 Q13 Q21 N29 N26 Q29 N24 Q24" xr:uid="{00000000-0002-0000-0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sheetPr>
  <dimension ref="B1:AF47"/>
  <sheetViews>
    <sheetView showGridLines="0" showZeros="0" view="pageBreakPreview"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45075</v>
      </c>
      <c r="D1" s="186"/>
      <c r="E1" s="186"/>
      <c r="F1" s="186">
        <f>$C$2+1</f>
        <v>45076</v>
      </c>
      <c r="G1" s="186"/>
      <c r="H1" s="186"/>
      <c r="I1" s="186">
        <f>$C$2+2</f>
        <v>45077</v>
      </c>
      <c r="J1" s="186"/>
      <c r="K1" s="186"/>
      <c r="L1" s="186">
        <f>$C$2+3</f>
        <v>45078</v>
      </c>
      <c r="M1" s="186"/>
      <c r="N1" s="186"/>
      <c r="O1" s="186">
        <f>$C$2+4</f>
        <v>45079</v>
      </c>
      <c r="P1" s="186"/>
      <c r="Q1" s="186"/>
      <c r="R1" s="5"/>
      <c r="S1" s="5"/>
      <c r="T1" s="5"/>
      <c r="U1" s="186">
        <f>$C$2+5</f>
        <v>45080</v>
      </c>
      <c r="V1" s="186"/>
      <c r="W1" s="186"/>
      <c r="X1" s="186">
        <f>$C$2+6</f>
        <v>45081</v>
      </c>
      <c r="Y1" s="186"/>
      <c r="Z1" s="186"/>
      <c r="AA1" s="6"/>
      <c r="AB1" s="93" t="s">
        <v>33</v>
      </c>
      <c r="AC1" s="90"/>
      <c r="AD1" s="90"/>
      <c r="AE1" s="95" t="s">
        <v>14</v>
      </c>
      <c r="AF1" s="88">
        <f>'9週'!AF1+1</f>
        <v>10</v>
      </c>
    </row>
    <row r="2" spans="2:32" ht="27" customHeight="1" thickTop="1" thickBot="1" x14ac:dyDescent="0.65">
      <c r="B2" s="7"/>
      <c r="C2" s="196">
        <f>'9週'!C2:E2+7</f>
        <v>45075</v>
      </c>
      <c r="D2" s="197"/>
      <c r="E2" s="198"/>
      <c r="F2" s="197">
        <f>C2+1</f>
        <v>45076</v>
      </c>
      <c r="G2" s="197"/>
      <c r="H2" s="197"/>
      <c r="I2" s="196">
        <f>F2+1</f>
        <v>45077</v>
      </c>
      <c r="J2" s="197"/>
      <c r="K2" s="198"/>
      <c r="L2" s="196">
        <f>I2+1</f>
        <v>45078</v>
      </c>
      <c r="M2" s="197"/>
      <c r="N2" s="198"/>
      <c r="O2" s="197">
        <f>L2+1</f>
        <v>45079</v>
      </c>
      <c r="P2" s="197"/>
      <c r="Q2" s="220"/>
      <c r="R2" s="175"/>
      <c r="S2" s="176"/>
      <c r="T2" s="7"/>
      <c r="U2" s="221">
        <f>O2+1</f>
        <v>45080</v>
      </c>
      <c r="V2" s="222"/>
      <c r="W2" s="223"/>
      <c r="X2" s="224">
        <f>U2+1</f>
        <v>45081</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12</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659" priority="19" stopIfTrue="1" operator="equal">
      <formula>"１年"</formula>
    </cfRule>
    <cfRule type="cellIs" dxfId="658" priority="20" stopIfTrue="1" operator="equal">
      <formula>"２年"</formula>
    </cfRule>
    <cfRule type="cellIs" dxfId="657" priority="21" stopIfTrue="1" operator="equal">
      <formula>"３年"</formula>
    </cfRule>
  </conditionalFormatting>
  <conditionalFormatting sqref="J29 D29 G29 J26 D26 G26">
    <cfRule type="cellIs" dxfId="656" priority="16" stopIfTrue="1" operator="equal">
      <formula>"１年"</formula>
    </cfRule>
    <cfRule type="cellIs" dxfId="655" priority="17" stopIfTrue="1" operator="equal">
      <formula>"２年"</formula>
    </cfRule>
    <cfRule type="cellIs" dxfId="654" priority="18" stopIfTrue="1" operator="equal">
      <formula>"３年"</formula>
    </cfRule>
  </conditionalFormatting>
  <conditionalFormatting sqref="J32 D32 G32">
    <cfRule type="cellIs" dxfId="653" priority="13" stopIfTrue="1" operator="equal">
      <formula>"１年"</formula>
    </cfRule>
    <cfRule type="cellIs" dxfId="652" priority="14" stopIfTrue="1" operator="equal">
      <formula>"２年"</formula>
    </cfRule>
    <cfRule type="cellIs" dxfId="651" priority="15" stopIfTrue="1" operator="equal">
      <formula>"３年"</formula>
    </cfRule>
  </conditionalFormatting>
  <conditionalFormatting sqref="J24 D24 G24">
    <cfRule type="cellIs" dxfId="650" priority="10" stopIfTrue="1" operator="equal">
      <formula>"１年"</formula>
    </cfRule>
    <cfRule type="cellIs" dxfId="649" priority="11" stopIfTrue="1" operator="equal">
      <formula>"２年"</formula>
    </cfRule>
    <cfRule type="cellIs" dxfId="648" priority="12" stopIfTrue="1" operator="equal">
      <formula>"３年"</formula>
    </cfRule>
  </conditionalFormatting>
  <conditionalFormatting sqref="P21 P18 P13">
    <cfRule type="cellIs" dxfId="647" priority="7" stopIfTrue="1" operator="equal">
      <formula>"１年"</formula>
    </cfRule>
    <cfRule type="cellIs" dxfId="646" priority="8" stopIfTrue="1" operator="equal">
      <formula>"２年"</formula>
    </cfRule>
    <cfRule type="cellIs" dxfId="645" priority="9" stopIfTrue="1" operator="equal">
      <formula>"３年"</formula>
    </cfRule>
  </conditionalFormatting>
  <conditionalFormatting sqref="P29 P26">
    <cfRule type="cellIs" dxfId="644" priority="4" stopIfTrue="1" operator="equal">
      <formula>"１年"</formula>
    </cfRule>
    <cfRule type="cellIs" dxfId="643" priority="5" stopIfTrue="1" operator="equal">
      <formula>"２年"</formula>
    </cfRule>
    <cfRule type="cellIs" dxfId="642" priority="6" stopIfTrue="1" operator="equal">
      <formula>"３年"</formula>
    </cfRule>
  </conditionalFormatting>
  <conditionalFormatting sqref="P24">
    <cfRule type="cellIs" dxfId="641" priority="1" stopIfTrue="1" operator="equal">
      <formula>"１年"</formula>
    </cfRule>
    <cfRule type="cellIs" dxfId="640" priority="2" stopIfTrue="1" operator="equal">
      <formula>"２年"</formula>
    </cfRule>
    <cfRule type="cellIs" dxfId="639" priority="3" stopIfTrue="1" operator="equal">
      <formula>"３年"</formula>
    </cfRule>
  </conditionalFormatting>
  <dataValidations count="2">
    <dataValidation imeMode="off" allowBlank="1" showInputMessage="1" showErrorMessage="1" sqref="R22 R14 Q18:R18 Q26:R26 R30 Q10:R10 K24 K32 E21 K21 H21 H18 H32 E18 K18 E26 E13 H13 K13 K10 K26 E10 H10 E32 H24 E24 E29 K29 H29 H26 N21 N18 N13 N10 Q13 Q21 N29 N26 Q29 N24 Q24" xr:uid="{00000000-0002-0000-0A00-000000000000}"/>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B1:AF47"/>
  <sheetViews>
    <sheetView showGridLines="0" showZeros="0" view="pageBreakPreview"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45082</v>
      </c>
      <c r="D1" s="186"/>
      <c r="E1" s="186"/>
      <c r="F1" s="186">
        <f>$C$2+1</f>
        <v>45083</v>
      </c>
      <c r="G1" s="186"/>
      <c r="H1" s="186"/>
      <c r="I1" s="186">
        <f>$C$2+2</f>
        <v>45084</v>
      </c>
      <c r="J1" s="186"/>
      <c r="K1" s="186"/>
      <c r="L1" s="186">
        <f>$C$2+3</f>
        <v>45085</v>
      </c>
      <c r="M1" s="186"/>
      <c r="N1" s="186"/>
      <c r="O1" s="186">
        <f>$C$2+4</f>
        <v>45086</v>
      </c>
      <c r="P1" s="186"/>
      <c r="Q1" s="186"/>
      <c r="R1" s="5"/>
      <c r="S1" s="5"/>
      <c r="T1" s="5"/>
      <c r="U1" s="186">
        <f>$C$2+5</f>
        <v>45087</v>
      </c>
      <c r="V1" s="186"/>
      <c r="W1" s="186"/>
      <c r="X1" s="186">
        <f>$C$2+6</f>
        <v>45088</v>
      </c>
      <c r="Y1" s="186"/>
      <c r="Z1" s="186"/>
      <c r="AA1" s="6"/>
      <c r="AB1" s="93" t="s">
        <v>33</v>
      </c>
      <c r="AC1" s="90"/>
      <c r="AD1" s="90"/>
      <c r="AE1" s="95" t="s">
        <v>14</v>
      </c>
      <c r="AF1" s="88">
        <f>'10週'!AF1+1</f>
        <v>11</v>
      </c>
    </row>
    <row r="2" spans="2:32" ht="27" customHeight="1" thickTop="1" thickBot="1" x14ac:dyDescent="0.65">
      <c r="B2" s="7"/>
      <c r="C2" s="196">
        <f>'10週'!C2:E2+7</f>
        <v>45082</v>
      </c>
      <c r="D2" s="197"/>
      <c r="E2" s="198"/>
      <c r="F2" s="197">
        <f>C2+1</f>
        <v>45083</v>
      </c>
      <c r="G2" s="197"/>
      <c r="H2" s="197"/>
      <c r="I2" s="196">
        <f>F2+1</f>
        <v>45084</v>
      </c>
      <c r="J2" s="197"/>
      <c r="K2" s="198"/>
      <c r="L2" s="196">
        <f>I2+1</f>
        <v>45085</v>
      </c>
      <c r="M2" s="197"/>
      <c r="N2" s="198"/>
      <c r="O2" s="197">
        <f>L2+1</f>
        <v>45086</v>
      </c>
      <c r="P2" s="197"/>
      <c r="Q2" s="220"/>
      <c r="R2" s="175"/>
      <c r="S2" s="176"/>
      <c r="T2" s="7"/>
      <c r="U2" s="221">
        <f>O2+1</f>
        <v>45087</v>
      </c>
      <c r="V2" s="222"/>
      <c r="W2" s="223"/>
      <c r="X2" s="224">
        <f>U2+1</f>
        <v>45088</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12</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680" priority="19" stopIfTrue="1" operator="equal">
      <formula>"１年"</formula>
    </cfRule>
    <cfRule type="cellIs" dxfId="679" priority="20" stopIfTrue="1" operator="equal">
      <formula>"２年"</formula>
    </cfRule>
    <cfRule type="cellIs" dxfId="678" priority="21" stopIfTrue="1" operator="equal">
      <formula>"３年"</formula>
    </cfRule>
  </conditionalFormatting>
  <conditionalFormatting sqref="J29 D29 G29 J26 D26 G26">
    <cfRule type="cellIs" dxfId="677" priority="16" stopIfTrue="1" operator="equal">
      <formula>"１年"</formula>
    </cfRule>
    <cfRule type="cellIs" dxfId="676" priority="17" stopIfTrue="1" operator="equal">
      <formula>"２年"</formula>
    </cfRule>
    <cfRule type="cellIs" dxfId="675" priority="18" stopIfTrue="1" operator="equal">
      <formula>"３年"</formula>
    </cfRule>
  </conditionalFormatting>
  <conditionalFormatting sqref="J32 D32 G32">
    <cfRule type="cellIs" dxfId="674" priority="13" stopIfTrue="1" operator="equal">
      <formula>"１年"</formula>
    </cfRule>
    <cfRule type="cellIs" dxfId="673" priority="14" stopIfTrue="1" operator="equal">
      <formula>"２年"</formula>
    </cfRule>
    <cfRule type="cellIs" dxfId="672" priority="15" stopIfTrue="1" operator="equal">
      <formula>"３年"</formula>
    </cfRule>
  </conditionalFormatting>
  <conditionalFormatting sqref="J24 D24 G24">
    <cfRule type="cellIs" dxfId="671" priority="10" stopIfTrue="1" operator="equal">
      <formula>"１年"</formula>
    </cfRule>
    <cfRule type="cellIs" dxfId="670" priority="11" stopIfTrue="1" operator="equal">
      <formula>"２年"</formula>
    </cfRule>
    <cfRule type="cellIs" dxfId="669" priority="12" stopIfTrue="1" operator="equal">
      <formula>"３年"</formula>
    </cfRule>
  </conditionalFormatting>
  <conditionalFormatting sqref="P21 P18 P13">
    <cfRule type="cellIs" dxfId="668" priority="7" stopIfTrue="1" operator="equal">
      <formula>"１年"</formula>
    </cfRule>
    <cfRule type="cellIs" dxfId="667" priority="8" stopIfTrue="1" operator="equal">
      <formula>"２年"</formula>
    </cfRule>
    <cfRule type="cellIs" dxfId="666" priority="9" stopIfTrue="1" operator="equal">
      <formula>"３年"</formula>
    </cfRule>
  </conditionalFormatting>
  <conditionalFormatting sqref="P29 P26">
    <cfRule type="cellIs" dxfId="665" priority="4" stopIfTrue="1" operator="equal">
      <formula>"１年"</formula>
    </cfRule>
    <cfRule type="cellIs" dxfId="664" priority="5" stopIfTrue="1" operator="equal">
      <formula>"２年"</formula>
    </cfRule>
    <cfRule type="cellIs" dxfId="663" priority="6" stopIfTrue="1" operator="equal">
      <formula>"３年"</formula>
    </cfRule>
  </conditionalFormatting>
  <conditionalFormatting sqref="P24">
    <cfRule type="cellIs" dxfId="662" priority="1" stopIfTrue="1" operator="equal">
      <formula>"１年"</formula>
    </cfRule>
    <cfRule type="cellIs" dxfId="661" priority="2" stopIfTrue="1" operator="equal">
      <formula>"２年"</formula>
    </cfRule>
    <cfRule type="cellIs" dxfId="660"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B00-000000000000}"/>
    <dataValidation imeMode="off" allowBlank="1" showInputMessage="1" showErrorMessage="1" sqref="R22 R14 Q18:R18 Q26:R26 R30 Q10:R10 K24 K32 E21 K21 H21 H18 H32 E18 K18 E26 E13 H13 K13 K10 K26 E10 H10 E32 H24 E24 E29 K29 H29 H26 N21 N18 N13 N10 Q13 Q21 N29 N26 Q29 N24 Q24" xr:uid="{00000000-0002-0000-0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3"/>
  </sheetPr>
  <dimension ref="B1:AF47"/>
  <sheetViews>
    <sheetView showGridLines="0" showZeros="0" view="pageBreakPreview" topLeftCell="A12"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45089</v>
      </c>
      <c r="D1" s="186"/>
      <c r="E1" s="186"/>
      <c r="F1" s="186">
        <f>$C$2+1</f>
        <v>45090</v>
      </c>
      <c r="G1" s="186"/>
      <c r="H1" s="186"/>
      <c r="I1" s="186">
        <f>$C$2+2</f>
        <v>45091</v>
      </c>
      <c r="J1" s="186"/>
      <c r="K1" s="186"/>
      <c r="L1" s="186">
        <f>$C$2+3</f>
        <v>45092</v>
      </c>
      <c r="M1" s="186"/>
      <c r="N1" s="186"/>
      <c r="O1" s="186">
        <f>$C$2+4</f>
        <v>45093</v>
      </c>
      <c r="P1" s="186"/>
      <c r="Q1" s="186"/>
      <c r="R1" s="5"/>
      <c r="S1" s="5"/>
      <c r="T1" s="5"/>
      <c r="U1" s="186">
        <f>$C$2+5</f>
        <v>45094</v>
      </c>
      <c r="V1" s="186"/>
      <c r="W1" s="186"/>
      <c r="X1" s="186">
        <f>$C$2+6</f>
        <v>45095</v>
      </c>
      <c r="Y1" s="186"/>
      <c r="Z1" s="186"/>
      <c r="AA1" s="6"/>
      <c r="AB1" s="93" t="s">
        <v>33</v>
      </c>
      <c r="AC1" s="90"/>
      <c r="AD1" s="90"/>
      <c r="AE1" s="95" t="s">
        <v>14</v>
      </c>
      <c r="AF1" s="88">
        <f>'11週'!AF1+1</f>
        <v>12</v>
      </c>
    </row>
    <row r="2" spans="2:32" ht="27" customHeight="1" thickTop="1" thickBot="1" x14ac:dyDescent="0.65">
      <c r="B2" s="7"/>
      <c r="C2" s="196">
        <f>'11週'!C2:E2+7</f>
        <v>45089</v>
      </c>
      <c r="D2" s="197"/>
      <c r="E2" s="198"/>
      <c r="F2" s="197">
        <f>C2+1</f>
        <v>45090</v>
      </c>
      <c r="G2" s="197"/>
      <c r="H2" s="197"/>
      <c r="I2" s="196">
        <f>F2+1</f>
        <v>45091</v>
      </c>
      <c r="J2" s="197"/>
      <c r="K2" s="198"/>
      <c r="L2" s="196">
        <f>I2+1</f>
        <v>45092</v>
      </c>
      <c r="M2" s="197"/>
      <c r="N2" s="198"/>
      <c r="O2" s="197">
        <f>L2+1</f>
        <v>45093</v>
      </c>
      <c r="P2" s="197"/>
      <c r="Q2" s="220"/>
      <c r="R2" s="175"/>
      <c r="S2" s="176"/>
      <c r="T2" s="7"/>
      <c r="U2" s="221">
        <f>O2+1</f>
        <v>45094</v>
      </c>
      <c r="V2" s="222"/>
      <c r="W2" s="223"/>
      <c r="X2" s="224">
        <f>U2+1</f>
        <v>45095</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11</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701" priority="19" stopIfTrue="1" operator="equal">
      <formula>"１年"</formula>
    </cfRule>
    <cfRule type="cellIs" dxfId="700" priority="20" stopIfTrue="1" operator="equal">
      <formula>"２年"</formula>
    </cfRule>
    <cfRule type="cellIs" dxfId="699" priority="21" stopIfTrue="1" operator="equal">
      <formula>"３年"</formula>
    </cfRule>
  </conditionalFormatting>
  <conditionalFormatting sqref="J29 D29 G29 J26 D26 G26">
    <cfRule type="cellIs" dxfId="698" priority="16" stopIfTrue="1" operator="equal">
      <formula>"１年"</formula>
    </cfRule>
    <cfRule type="cellIs" dxfId="697" priority="17" stopIfTrue="1" operator="equal">
      <formula>"２年"</formula>
    </cfRule>
    <cfRule type="cellIs" dxfId="696" priority="18" stopIfTrue="1" operator="equal">
      <formula>"３年"</formula>
    </cfRule>
  </conditionalFormatting>
  <conditionalFormatting sqref="J32 D32 G32">
    <cfRule type="cellIs" dxfId="695" priority="13" stopIfTrue="1" operator="equal">
      <formula>"１年"</formula>
    </cfRule>
    <cfRule type="cellIs" dxfId="694" priority="14" stopIfTrue="1" operator="equal">
      <formula>"２年"</formula>
    </cfRule>
    <cfRule type="cellIs" dxfId="693" priority="15" stopIfTrue="1" operator="equal">
      <formula>"３年"</formula>
    </cfRule>
  </conditionalFormatting>
  <conditionalFormatting sqref="J24 D24 G24">
    <cfRule type="cellIs" dxfId="692" priority="10" stopIfTrue="1" operator="equal">
      <formula>"１年"</formula>
    </cfRule>
    <cfRule type="cellIs" dxfId="691" priority="11" stopIfTrue="1" operator="equal">
      <formula>"２年"</formula>
    </cfRule>
    <cfRule type="cellIs" dxfId="690" priority="12" stopIfTrue="1" operator="equal">
      <formula>"３年"</formula>
    </cfRule>
  </conditionalFormatting>
  <conditionalFormatting sqref="P21 P18 P13">
    <cfRule type="cellIs" dxfId="689" priority="7" stopIfTrue="1" operator="equal">
      <formula>"１年"</formula>
    </cfRule>
    <cfRule type="cellIs" dxfId="688" priority="8" stopIfTrue="1" operator="equal">
      <formula>"２年"</formula>
    </cfRule>
    <cfRule type="cellIs" dxfId="687" priority="9" stopIfTrue="1" operator="equal">
      <formula>"３年"</formula>
    </cfRule>
  </conditionalFormatting>
  <conditionalFormatting sqref="P29 P26">
    <cfRule type="cellIs" dxfId="686" priority="4" stopIfTrue="1" operator="equal">
      <formula>"１年"</formula>
    </cfRule>
    <cfRule type="cellIs" dxfId="685" priority="5" stopIfTrue="1" operator="equal">
      <formula>"２年"</formula>
    </cfRule>
    <cfRule type="cellIs" dxfId="684" priority="6" stopIfTrue="1" operator="equal">
      <formula>"３年"</formula>
    </cfRule>
  </conditionalFormatting>
  <conditionalFormatting sqref="P24">
    <cfRule type="cellIs" dxfId="683" priority="1" stopIfTrue="1" operator="equal">
      <formula>"１年"</formula>
    </cfRule>
    <cfRule type="cellIs" dxfId="682" priority="2" stopIfTrue="1" operator="equal">
      <formula>"２年"</formula>
    </cfRule>
    <cfRule type="cellIs" dxfId="681" priority="3" stopIfTrue="1" operator="equal">
      <formula>"３年"</formula>
    </cfRule>
  </conditionalFormatting>
  <dataValidations count="2">
    <dataValidation imeMode="off" allowBlank="1" showInputMessage="1" showErrorMessage="1" sqref="R22 R14 Q18:R18 Q26:R26 R30 Q10:R10 K24 K32 E21 K21 H21 H18 H32 E18 K18 E26 E13 H13 K13 K10 K26 E10 H10 E32 H24 E24 E29 K29 H29 H26 N21 N18 N13 N10 Q13 Q21 N29 N26 Q29 N24 Q24" xr:uid="{00000000-0002-0000-0C00-000000000000}"/>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B1:AF47"/>
  <sheetViews>
    <sheetView showGridLines="0" showZeros="0" view="pageBreakPreview" zoomScale="70" zoomScaleNormal="40" zoomScaleSheetLayoutView="70" workbookViewId="0">
      <selection activeCell="L32" sqref="L32"/>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45096</v>
      </c>
      <c r="D1" s="186"/>
      <c r="E1" s="186"/>
      <c r="F1" s="186">
        <f>$C$2+1</f>
        <v>45097</v>
      </c>
      <c r="G1" s="186"/>
      <c r="H1" s="186"/>
      <c r="I1" s="186">
        <f>$C$2+2</f>
        <v>45098</v>
      </c>
      <c r="J1" s="186"/>
      <c r="K1" s="186"/>
      <c r="L1" s="186">
        <f>$C$2+3</f>
        <v>45099</v>
      </c>
      <c r="M1" s="186"/>
      <c r="N1" s="186"/>
      <c r="O1" s="186">
        <f>$C$2+4</f>
        <v>45100</v>
      </c>
      <c r="P1" s="186"/>
      <c r="Q1" s="186"/>
      <c r="R1" s="5"/>
      <c r="S1" s="5"/>
      <c r="T1" s="5"/>
      <c r="U1" s="186">
        <f>$C$2+5</f>
        <v>45101</v>
      </c>
      <c r="V1" s="186"/>
      <c r="W1" s="186"/>
      <c r="X1" s="186">
        <f>$C$2+6</f>
        <v>45102</v>
      </c>
      <c r="Y1" s="186"/>
      <c r="Z1" s="186"/>
      <c r="AA1" s="6"/>
      <c r="AB1" s="93" t="s">
        <v>33</v>
      </c>
      <c r="AC1" s="90"/>
      <c r="AD1" s="90"/>
      <c r="AE1" s="95" t="s">
        <v>14</v>
      </c>
      <c r="AF1" s="88">
        <f>'12週'!AF1+1</f>
        <v>13</v>
      </c>
    </row>
    <row r="2" spans="2:32" ht="27" customHeight="1" thickTop="1" thickBot="1" x14ac:dyDescent="0.65">
      <c r="B2" s="7"/>
      <c r="C2" s="196">
        <f>'12週'!C2:E2+7</f>
        <v>45096</v>
      </c>
      <c r="D2" s="197"/>
      <c r="E2" s="198"/>
      <c r="F2" s="197">
        <f>C2+1</f>
        <v>45097</v>
      </c>
      <c r="G2" s="197"/>
      <c r="H2" s="197"/>
      <c r="I2" s="196">
        <f>F2+1</f>
        <v>45098</v>
      </c>
      <c r="J2" s="197"/>
      <c r="K2" s="198"/>
      <c r="L2" s="196">
        <f>I2+1</f>
        <v>45099</v>
      </c>
      <c r="M2" s="197"/>
      <c r="N2" s="198"/>
      <c r="O2" s="197">
        <f>L2+1</f>
        <v>45100</v>
      </c>
      <c r="P2" s="197"/>
      <c r="Q2" s="220"/>
      <c r="R2" s="175"/>
      <c r="S2" s="176"/>
      <c r="T2" s="7"/>
      <c r="U2" s="221">
        <f>O2+1</f>
        <v>45101</v>
      </c>
      <c r="V2" s="222"/>
      <c r="W2" s="223"/>
      <c r="X2" s="224">
        <f>U2+1</f>
        <v>45102</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722" priority="19" stopIfTrue="1" operator="equal">
      <formula>"１年"</formula>
    </cfRule>
    <cfRule type="cellIs" dxfId="721" priority="20" stopIfTrue="1" operator="equal">
      <formula>"２年"</formula>
    </cfRule>
    <cfRule type="cellIs" dxfId="720" priority="21" stopIfTrue="1" operator="equal">
      <formula>"３年"</formula>
    </cfRule>
  </conditionalFormatting>
  <conditionalFormatting sqref="J29 D29 G29 J26 D26 G26">
    <cfRule type="cellIs" dxfId="719" priority="16" stopIfTrue="1" operator="equal">
      <formula>"１年"</formula>
    </cfRule>
    <cfRule type="cellIs" dxfId="718" priority="17" stopIfTrue="1" operator="equal">
      <formula>"２年"</formula>
    </cfRule>
    <cfRule type="cellIs" dxfId="717" priority="18" stopIfTrue="1" operator="equal">
      <formula>"３年"</formula>
    </cfRule>
  </conditionalFormatting>
  <conditionalFormatting sqref="J32 D32 G32">
    <cfRule type="cellIs" dxfId="716" priority="13" stopIfTrue="1" operator="equal">
      <formula>"１年"</formula>
    </cfRule>
    <cfRule type="cellIs" dxfId="715" priority="14" stopIfTrue="1" operator="equal">
      <formula>"２年"</formula>
    </cfRule>
    <cfRule type="cellIs" dxfId="714" priority="15" stopIfTrue="1" operator="equal">
      <formula>"３年"</formula>
    </cfRule>
  </conditionalFormatting>
  <conditionalFormatting sqref="J24 D24 G24">
    <cfRule type="cellIs" dxfId="713" priority="10" stopIfTrue="1" operator="equal">
      <formula>"１年"</formula>
    </cfRule>
    <cfRule type="cellIs" dxfId="712" priority="11" stopIfTrue="1" operator="equal">
      <formula>"２年"</formula>
    </cfRule>
    <cfRule type="cellIs" dxfId="711" priority="12" stopIfTrue="1" operator="equal">
      <formula>"３年"</formula>
    </cfRule>
  </conditionalFormatting>
  <conditionalFormatting sqref="P21 P18 P13">
    <cfRule type="cellIs" dxfId="710" priority="7" stopIfTrue="1" operator="equal">
      <formula>"１年"</formula>
    </cfRule>
    <cfRule type="cellIs" dxfId="709" priority="8" stopIfTrue="1" operator="equal">
      <formula>"２年"</formula>
    </cfRule>
    <cfRule type="cellIs" dxfId="708" priority="9" stopIfTrue="1" operator="equal">
      <formula>"３年"</formula>
    </cfRule>
  </conditionalFormatting>
  <conditionalFormatting sqref="P29 P26">
    <cfRule type="cellIs" dxfId="707" priority="4" stopIfTrue="1" operator="equal">
      <formula>"１年"</formula>
    </cfRule>
    <cfRule type="cellIs" dxfId="706" priority="5" stopIfTrue="1" operator="equal">
      <formula>"２年"</formula>
    </cfRule>
    <cfRule type="cellIs" dxfId="705" priority="6" stopIfTrue="1" operator="equal">
      <formula>"３年"</formula>
    </cfRule>
  </conditionalFormatting>
  <conditionalFormatting sqref="P24">
    <cfRule type="cellIs" dxfId="704" priority="1" stopIfTrue="1" operator="equal">
      <formula>"１年"</formula>
    </cfRule>
    <cfRule type="cellIs" dxfId="703" priority="2" stopIfTrue="1" operator="equal">
      <formula>"２年"</formula>
    </cfRule>
    <cfRule type="cellIs" dxfId="702"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D00-000000000000}"/>
    <dataValidation imeMode="off" allowBlank="1" showInputMessage="1" showErrorMessage="1" sqref="R22 R14 Q18:R18 Q26:R26 R30 Q10:R10 K24 K32 E21 K21 H21 H18 H32 E18 K18 E26 E13 H13 K13 K10 K26 E10 H10 E32 H24 E24 E29 K29 H29 H26 N21 N18 N13 N10 Q13 Q21 N29 N26 Q29 N24 Q24" xr:uid="{00000000-0002-0000-0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B1:AF47"/>
  <sheetViews>
    <sheetView showGridLines="0" showZeros="0" view="pageBreakPreview" topLeftCell="A15" zoomScale="70" zoomScaleNormal="40" zoomScaleSheetLayoutView="70" workbookViewId="0">
      <selection activeCell="B10" sqref="B10:K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45103</v>
      </c>
      <c r="D1" s="186"/>
      <c r="E1" s="186"/>
      <c r="F1" s="186">
        <f>$C$2+1</f>
        <v>45104</v>
      </c>
      <c r="G1" s="186"/>
      <c r="H1" s="186"/>
      <c r="I1" s="186">
        <f>$C$2+2</f>
        <v>45105</v>
      </c>
      <c r="J1" s="186"/>
      <c r="K1" s="186"/>
      <c r="L1" s="186">
        <f>$C$2+3</f>
        <v>45106</v>
      </c>
      <c r="M1" s="186"/>
      <c r="N1" s="186"/>
      <c r="O1" s="186">
        <f>$C$2+4</f>
        <v>45107</v>
      </c>
      <c r="P1" s="186"/>
      <c r="Q1" s="186"/>
      <c r="R1" s="5"/>
      <c r="S1" s="5"/>
      <c r="T1" s="5"/>
      <c r="U1" s="186">
        <f>$C$2+5</f>
        <v>45108</v>
      </c>
      <c r="V1" s="186"/>
      <c r="W1" s="186"/>
      <c r="X1" s="186">
        <f>$C$2+6</f>
        <v>45109</v>
      </c>
      <c r="Y1" s="186"/>
      <c r="Z1" s="186"/>
      <c r="AA1" s="6"/>
      <c r="AB1" s="93" t="s">
        <v>33</v>
      </c>
      <c r="AC1" s="90"/>
      <c r="AD1" s="90"/>
      <c r="AE1" s="95" t="s">
        <v>14</v>
      </c>
      <c r="AF1" s="88">
        <f>'13週'!AF1+1</f>
        <v>14</v>
      </c>
    </row>
    <row r="2" spans="2:32" ht="27" customHeight="1" thickTop="1" thickBot="1" x14ac:dyDescent="0.65">
      <c r="B2" s="7"/>
      <c r="C2" s="196">
        <f>'13週'!C2:E2+7</f>
        <v>45103</v>
      </c>
      <c r="D2" s="197"/>
      <c r="E2" s="198"/>
      <c r="F2" s="197">
        <f>C2+1</f>
        <v>45104</v>
      </c>
      <c r="G2" s="197"/>
      <c r="H2" s="197"/>
      <c r="I2" s="196">
        <f>F2+1</f>
        <v>45105</v>
      </c>
      <c r="J2" s="197"/>
      <c r="K2" s="198"/>
      <c r="L2" s="196">
        <f>I2+1</f>
        <v>45106</v>
      </c>
      <c r="M2" s="197"/>
      <c r="N2" s="198"/>
      <c r="O2" s="197">
        <f>L2+1</f>
        <v>45107</v>
      </c>
      <c r="P2" s="197"/>
      <c r="Q2" s="220"/>
      <c r="R2" s="175"/>
      <c r="S2" s="176"/>
      <c r="T2" s="7"/>
      <c r="U2" s="221">
        <f>O2+1</f>
        <v>45108</v>
      </c>
      <c r="V2" s="222"/>
      <c r="W2" s="223"/>
      <c r="X2" s="224">
        <f>U2+1</f>
        <v>45109</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743" priority="19" stopIfTrue="1" operator="equal">
      <formula>"１年"</formula>
    </cfRule>
    <cfRule type="cellIs" dxfId="742" priority="20" stopIfTrue="1" operator="equal">
      <formula>"２年"</formula>
    </cfRule>
    <cfRule type="cellIs" dxfId="741" priority="21" stopIfTrue="1" operator="equal">
      <formula>"３年"</formula>
    </cfRule>
  </conditionalFormatting>
  <conditionalFormatting sqref="J29 D29 G29 J26 D26 G26">
    <cfRule type="cellIs" dxfId="740" priority="16" stopIfTrue="1" operator="equal">
      <formula>"１年"</formula>
    </cfRule>
    <cfRule type="cellIs" dxfId="739" priority="17" stopIfTrue="1" operator="equal">
      <formula>"２年"</formula>
    </cfRule>
    <cfRule type="cellIs" dxfId="738" priority="18" stopIfTrue="1" operator="equal">
      <formula>"３年"</formula>
    </cfRule>
  </conditionalFormatting>
  <conditionalFormatting sqref="J32 D32 G32">
    <cfRule type="cellIs" dxfId="737" priority="13" stopIfTrue="1" operator="equal">
      <formula>"１年"</formula>
    </cfRule>
    <cfRule type="cellIs" dxfId="736" priority="14" stopIfTrue="1" operator="equal">
      <formula>"２年"</formula>
    </cfRule>
    <cfRule type="cellIs" dxfId="735" priority="15" stopIfTrue="1" operator="equal">
      <formula>"３年"</formula>
    </cfRule>
  </conditionalFormatting>
  <conditionalFormatting sqref="J24 D24 G24">
    <cfRule type="cellIs" dxfId="734" priority="10" stopIfTrue="1" operator="equal">
      <formula>"１年"</formula>
    </cfRule>
    <cfRule type="cellIs" dxfId="733" priority="11" stopIfTrue="1" operator="equal">
      <formula>"２年"</formula>
    </cfRule>
    <cfRule type="cellIs" dxfId="732" priority="12" stopIfTrue="1" operator="equal">
      <formula>"３年"</formula>
    </cfRule>
  </conditionalFormatting>
  <conditionalFormatting sqref="P21 P18 P13">
    <cfRule type="cellIs" dxfId="731" priority="7" stopIfTrue="1" operator="equal">
      <formula>"１年"</formula>
    </cfRule>
    <cfRule type="cellIs" dxfId="730" priority="8" stopIfTrue="1" operator="equal">
      <formula>"２年"</formula>
    </cfRule>
    <cfRule type="cellIs" dxfId="729" priority="9" stopIfTrue="1" operator="equal">
      <formula>"３年"</formula>
    </cfRule>
  </conditionalFormatting>
  <conditionalFormatting sqref="P29 P26">
    <cfRule type="cellIs" dxfId="728" priority="4" stopIfTrue="1" operator="equal">
      <formula>"１年"</formula>
    </cfRule>
    <cfRule type="cellIs" dxfId="727" priority="5" stopIfTrue="1" operator="equal">
      <formula>"２年"</formula>
    </cfRule>
    <cfRule type="cellIs" dxfId="726" priority="6" stopIfTrue="1" operator="equal">
      <formula>"３年"</formula>
    </cfRule>
  </conditionalFormatting>
  <conditionalFormatting sqref="P24">
    <cfRule type="cellIs" dxfId="725" priority="1" stopIfTrue="1" operator="equal">
      <formula>"１年"</formula>
    </cfRule>
    <cfRule type="cellIs" dxfId="724" priority="2" stopIfTrue="1" operator="equal">
      <formula>"２年"</formula>
    </cfRule>
    <cfRule type="cellIs" dxfId="723" priority="3" stopIfTrue="1" operator="equal">
      <formula>"３年"</formula>
    </cfRule>
  </conditionalFormatting>
  <dataValidations count="2">
    <dataValidation imeMode="off" allowBlank="1" showInputMessage="1" showErrorMessage="1" sqref="R22 R14 Q18:R18 Q26:R26 R30 Q10:R10 K24 K32 E21 K21 H21 H18 H32 E18 K18 E26 E13 H13 K13 K10 K26 E10 H10 E32 H24 E24 E29 K29 H29 H26 N21 N18 N13 N10 Q13 Q21 N29 N26 Q29 N24 Q24" xr:uid="{00000000-0002-0000-0E00-000000000000}"/>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3"/>
  </sheetPr>
  <dimension ref="B1:AF47"/>
  <sheetViews>
    <sheetView showGridLines="0" showZeros="0" view="pageBreakPreview"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45110</v>
      </c>
      <c r="D1" s="186"/>
      <c r="E1" s="186"/>
      <c r="F1" s="186">
        <f>$C$2+1</f>
        <v>45111</v>
      </c>
      <c r="G1" s="186"/>
      <c r="H1" s="186"/>
      <c r="I1" s="186">
        <f>$C$2+2</f>
        <v>45112</v>
      </c>
      <c r="J1" s="186"/>
      <c r="K1" s="186"/>
      <c r="L1" s="186">
        <f>$C$2+3</f>
        <v>45113</v>
      </c>
      <c r="M1" s="186"/>
      <c r="N1" s="186"/>
      <c r="O1" s="186">
        <f>$C$2+4</f>
        <v>45114</v>
      </c>
      <c r="P1" s="186"/>
      <c r="Q1" s="186"/>
      <c r="R1" s="5"/>
      <c r="S1" s="5"/>
      <c r="T1" s="5"/>
      <c r="U1" s="186">
        <f>$C$2+5</f>
        <v>45115</v>
      </c>
      <c r="V1" s="186"/>
      <c r="W1" s="186"/>
      <c r="X1" s="186">
        <f>$C$2+6</f>
        <v>45116</v>
      </c>
      <c r="Y1" s="186"/>
      <c r="Z1" s="186"/>
      <c r="AA1" s="6"/>
      <c r="AB1" s="93" t="s">
        <v>33</v>
      </c>
      <c r="AC1" s="90"/>
      <c r="AD1" s="90"/>
      <c r="AE1" s="95" t="s">
        <v>14</v>
      </c>
      <c r="AF1" s="88">
        <f>'14週'!AF1+1</f>
        <v>15</v>
      </c>
    </row>
    <row r="2" spans="2:32" ht="27" customHeight="1" thickTop="1" thickBot="1" x14ac:dyDescent="0.65">
      <c r="B2" s="7"/>
      <c r="C2" s="196">
        <f>'14週'!C2:E2+7</f>
        <v>45110</v>
      </c>
      <c r="D2" s="197"/>
      <c r="E2" s="198"/>
      <c r="F2" s="197">
        <f>C2+1</f>
        <v>45111</v>
      </c>
      <c r="G2" s="197"/>
      <c r="H2" s="197"/>
      <c r="I2" s="196">
        <f>F2+1</f>
        <v>45112</v>
      </c>
      <c r="J2" s="197"/>
      <c r="K2" s="198"/>
      <c r="L2" s="196">
        <f>I2+1</f>
        <v>45113</v>
      </c>
      <c r="M2" s="197"/>
      <c r="N2" s="198"/>
      <c r="O2" s="197">
        <f>L2+1</f>
        <v>45114</v>
      </c>
      <c r="P2" s="197"/>
      <c r="Q2" s="220"/>
      <c r="R2" s="175"/>
      <c r="S2" s="176"/>
      <c r="T2" s="7"/>
      <c r="U2" s="221">
        <f>O2+1</f>
        <v>45115</v>
      </c>
      <c r="V2" s="222"/>
      <c r="W2" s="223"/>
      <c r="X2" s="224">
        <f>U2+1</f>
        <v>45116</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764" priority="19" stopIfTrue="1" operator="equal">
      <formula>"１年"</formula>
    </cfRule>
    <cfRule type="cellIs" dxfId="763" priority="20" stopIfTrue="1" operator="equal">
      <formula>"２年"</formula>
    </cfRule>
    <cfRule type="cellIs" dxfId="762" priority="21" stopIfTrue="1" operator="equal">
      <formula>"３年"</formula>
    </cfRule>
  </conditionalFormatting>
  <conditionalFormatting sqref="J29 D29 G29 J26 D26 G26">
    <cfRule type="cellIs" dxfId="761" priority="16" stopIfTrue="1" operator="equal">
      <formula>"１年"</formula>
    </cfRule>
    <cfRule type="cellIs" dxfId="760" priority="17" stopIfTrue="1" operator="equal">
      <formula>"２年"</formula>
    </cfRule>
    <cfRule type="cellIs" dxfId="759" priority="18" stopIfTrue="1" operator="equal">
      <formula>"３年"</formula>
    </cfRule>
  </conditionalFormatting>
  <conditionalFormatting sqref="J32 D32 G32">
    <cfRule type="cellIs" dxfId="758" priority="13" stopIfTrue="1" operator="equal">
      <formula>"１年"</formula>
    </cfRule>
    <cfRule type="cellIs" dxfId="757" priority="14" stopIfTrue="1" operator="equal">
      <formula>"２年"</formula>
    </cfRule>
    <cfRule type="cellIs" dxfId="756" priority="15" stopIfTrue="1" operator="equal">
      <formula>"３年"</formula>
    </cfRule>
  </conditionalFormatting>
  <conditionalFormatting sqref="J24 D24 G24">
    <cfRule type="cellIs" dxfId="755" priority="10" stopIfTrue="1" operator="equal">
      <formula>"１年"</formula>
    </cfRule>
    <cfRule type="cellIs" dxfId="754" priority="11" stopIfTrue="1" operator="equal">
      <formula>"２年"</formula>
    </cfRule>
    <cfRule type="cellIs" dxfId="753" priority="12" stopIfTrue="1" operator="equal">
      <formula>"３年"</formula>
    </cfRule>
  </conditionalFormatting>
  <conditionalFormatting sqref="P21 P18 P13">
    <cfRule type="cellIs" dxfId="752" priority="7" stopIfTrue="1" operator="equal">
      <formula>"１年"</formula>
    </cfRule>
    <cfRule type="cellIs" dxfId="751" priority="8" stopIfTrue="1" operator="equal">
      <formula>"２年"</formula>
    </cfRule>
    <cfRule type="cellIs" dxfId="750" priority="9" stopIfTrue="1" operator="equal">
      <formula>"３年"</formula>
    </cfRule>
  </conditionalFormatting>
  <conditionalFormatting sqref="P29 P26">
    <cfRule type="cellIs" dxfId="749" priority="4" stopIfTrue="1" operator="equal">
      <formula>"１年"</formula>
    </cfRule>
    <cfRule type="cellIs" dxfId="748" priority="5" stopIfTrue="1" operator="equal">
      <formula>"２年"</formula>
    </cfRule>
    <cfRule type="cellIs" dxfId="747" priority="6" stopIfTrue="1" operator="equal">
      <formula>"３年"</formula>
    </cfRule>
  </conditionalFormatting>
  <conditionalFormatting sqref="P24">
    <cfRule type="cellIs" dxfId="746" priority="1" stopIfTrue="1" operator="equal">
      <formula>"１年"</formula>
    </cfRule>
    <cfRule type="cellIs" dxfId="745" priority="2" stopIfTrue="1" operator="equal">
      <formula>"２年"</formula>
    </cfRule>
    <cfRule type="cellIs" dxfId="744"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F00-000000000000}"/>
    <dataValidation imeMode="off" allowBlank="1" showInputMessage="1" showErrorMessage="1" sqref="R22 R14 Q18:R18 Q26:R26 R30 Q10:R10 K24 K32 E21 K21 H21 H18 H32 E18 K18 E26 E13 H13 K13 K10 K26 E10 H10 E32 H24 E24 E29 K29 H29 H26 N21 N18 N13 N10 Q13 Q21 N29 N26 Q29 N24 Q24" xr:uid="{00000000-0002-0000-0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3"/>
  </sheetPr>
  <dimension ref="B1:AF47"/>
  <sheetViews>
    <sheetView showGridLines="0" showZeros="0" view="pageBreakPreview" topLeftCell="A19" zoomScale="70" zoomScaleNormal="40" zoomScaleSheetLayoutView="70" workbookViewId="0">
      <selection activeCell="L10" sqref="L10:Q38"/>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45117</v>
      </c>
      <c r="D1" s="186"/>
      <c r="E1" s="186"/>
      <c r="F1" s="186">
        <f>$C$2+1</f>
        <v>45118</v>
      </c>
      <c r="G1" s="186"/>
      <c r="H1" s="186"/>
      <c r="I1" s="186">
        <f>$C$2+2</f>
        <v>45119</v>
      </c>
      <c r="J1" s="186"/>
      <c r="K1" s="186"/>
      <c r="L1" s="186">
        <f>$C$2+3</f>
        <v>45120</v>
      </c>
      <c r="M1" s="186"/>
      <c r="N1" s="186"/>
      <c r="O1" s="186">
        <f>$C$2+4</f>
        <v>45121</v>
      </c>
      <c r="P1" s="186"/>
      <c r="Q1" s="186"/>
      <c r="R1" s="5"/>
      <c r="S1" s="5"/>
      <c r="T1" s="5"/>
      <c r="U1" s="186">
        <f>$C$2+5</f>
        <v>45122</v>
      </c>
      <c r="V1" s="186"/>
      <c r="W1" s="186"/>
      <c r="X1" s="186">
        <f>$C$2+6</f>
        <v>45123</v>
      </c>
      <c r="Y1" s="186"/>
      <c r="Z1" s="186"/>
      <c r="AA1" s="6"/>
      <c r="AB1" s="93" t="s">
        <v>33</v>
      </c>
      <c r="AC1" s="90"/>
      <c r="AD1" s="90"/>
      <c r="AE1" s="95" t="s">
        <v>14</v>
      </c>
      <c r="AF1" s="88">
        <f>'15週'!AF1+1</f>
        <v>16</v>
      </c>
    </row>
    <row r="2" spans="2:32" ht="27" customHeight="1" thickTop="1" thickBot="1" x14ac:dyDescent="0.65">
      <c r="B2" s="7"/>
      <c r="C2" s="237">
        <f>'15週'!C2:E2+7</f>
        <v>45117</v>
      </c>
      <c r="D2" s="238"/>
      <c r="E2" s="239"/>
      <c r="F2" s="197">
        <f>C2+1</f>
        <v>45118</v>
      </c>
      <c r="G2" s="197"/>
      <c r="H2" s="197"/>
      <c r="I2" s="196">
        <f>F2+1</f>
        <v>45119</v>
      </c>
      <c r="J2" s="197"/>
      <c r="K2" s="198"/>
      <c r="L2" s="196">
        <f>I2+1</f>
        <v>45120</v>
      </c>
      <c r="M2" s="197"/>
      <c r="N2" s="198"/>
      <c r="O2" s="197">
        <f>L2+1</f>
        <v>45121</v>
      </c>
      <c r="P2" s="197"/>
      <c r="Q2" s="220"/>
      <c r="R2" s="175"/>
      <c r="S2" s="176"/>
      <c r="T2" s="7"/>
      <c r="U2" s="221">
        <f>O2+1</f>
        <v>45122</v>
      </c>
      <c r="V2" s="222"/>
      <c r="W2" s="223"/>
      <c r="X2" s="224">
        <f>U2+1</f>
        <v>45123</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C7:E7"/>
    <mergeCell ref="O7:Q7"/>
    <mergeCell ref="AB39:AB42"/>
    <mergeCell ref="B29:B31"/>
    <mergeCell ref="B26:B28"/>
    <mergeCell ref="B21:B23"/>
    <mergeCell ref="B24:B25"/>
    <mergeCell ref="B13:B15"/>
    <mergeCell ref="B16:B17"/>
    <mergeCell ref="B18:B20"/>
    <mergeCell ref="I7:K7"/>
    <mergeCell ref="L7:N7"/>
    <mergeCell ref="AB3:AB6"/>
    <mergeCell ref="AC3:AC6"/>
    <mergeCell ref="B10:B12"/>
    <mergeCell ref="B3:B6"/>
    <mergeCell ref="C3:E6"/>
    <mergeCell ref="F3:H6"/>
    <mergeCell ref="I3:K6"/>
    <mergeCell ref="L3:N6"/>
    <mergeCell ref="O3:Q6"/>
    <mergeCell ref="T3:T6"/>
    <mergeCell ref="U3:W6"/>
    <mergeCell ref="X3:Z6"/>
    <mergeCell ref="F7:H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638" priority="19" stopIfTrue="1" operator="equal">
      <formula>"１年"</formula>
    </cfRule>
    <cfRule type="cellIs" dxfId="637" priority="20" stopIfTrue="1" operator="equal">
      <formula>"２年"</formula>
    </cfRule>
    <cfRule type="cellIs" dxfId="636" priority="21" stopIfTrue="1" operator="equal">
      <formula>"３年"</formula>
    </cfRule>
  </conditionalFormatting>
  <conditionalFormatting sqref="J29 D29 G29 J26 D26 G26">
    <cfRule type="cellIs" dxfId="635" priority="16" stopIfTrue="1" operator="equal">
      <formula>"１年"</formula>
    </cfRule>
    <cfRule type="cellIs" dxfId="634" priority="17" stopIfTrue="1" operator="equal">
      <formula>"２年"</formula>
    </cfRule>
    <cfRule type="cellIs" dxfId="633" priority="18" stopIfTrue="1" operator="equal">
      <formula>"３年"</formula>
    </cfRule>
  </conditionalFormatting>
  <conditionalFormatting sqref="J32 D32 G32">
    <cfRule type="cellIs" dxfId="632" priority="13" stopIfTrue="1" operator="equal">
      <formula>"１年"</formula>
    </cfRule>
    <cfRule type="cellIs" dxfId="631" priority="14" stopIfTrue="1" operator="equal">
      <formula>"２年"</formula>
    </cfRule>
    <cfRule type="cellIs" dxfId="630" priority="15" stopIfTrue="1" operator="equal">
      <formula>"３年"</formula>
    </cfRule>
  </conditionalFormatting>
  <conditionalFormatting sqref="J24 D24 G24">
    <cfRule type="cellIs" dxfId="629" priority="10" stopIfTrue="1" operator="equal">
      <formula>"１年"</formula>
    </cfRule>
    <cfRule type="cellIs" dxfId="628" priority="11" stopIfTrue="1" operator="equal">
      <formula>"２年"</formula>
    </cfRule>
    <cfRule type="cellIs" dxfId="627" priority="12" stopIfTrue="1" operator="equal">
      <formula>"３年"</formula>
    </cfRule>
  </conditionalFormatting>
  <conditionalFormatting sqref="P21 P18 P13">
    <cfRule type="cellIs" dxfId="626" priority="7" stopIfTrue="1" operator="equal">
      <formula>"１年"</formula>
    </cfRule>
    <cfRule type="cellIs" dxfId="625" priority="8" stopIfTrue="1" operator="equal">
      <formula>"２年"</formula>
    </cfRule>
    <cfRule type="cellIs" dxfId="624" priority="9" stopIfTrue="1" operator="equal">
      <formula>"３年"</formula>
    </cfRule>
  </conditionalFormatting>
  <conditionalFormatting sqref="P29 P26">
    <cfRule type="cellIs" dxfId="623" priority="4" stopIfTrue="1" operator="equal">
      <formula>"１年"</formula>
    </cfRule>
    <cfRule type="cellIs" dxfId="622" priority="5" stopIfTrue="1" operator="equal">
      <formula>"２年"</formula>
    </cfRule>
    <cfRule type="cellIs" dxfId="621" priority="6" stopIfTrue="1" operator="equal">
      <formula>"３年"</formula>
    </cfRule>
  </conditionalFormatting>
  <conditionalFormatting sqref="P24">
    <cfRule type="cellIs" dxfId="620" priority="1" stopIfTrue="1" operator="equal">
      <formula>"１年"</formula>
    </cfRule>
    <cfRule type="cellIs" dxfId="619" priority="2" stopIfTrue="1" operator="equal">
      <formula>"２年"</formula>
    </cfRule>
    <cfRule type="cellIs" dxfId="618" priority="3" stopIfTrue="1" operator="equal">
      <formula>"３年"</formula>
    </cfRule>
  </conditionalFormatting>
  <dataValidations count="2">
    <dataValidation imeMode="off" allowBlank="1" showInputMessage="1" showErrorMessage="1" sqref="Q18:R18 Q10:R10 R14 R22 R30 Q26:R26 K24 K32 E21 K21 H21 H18 H32 E18 K18 E26 E13 H13 K13 K10 K26 E10 H10 E32 H24 E24 E29 K29 H29 H26 N21 N18 N13 N10 Q13 Q21 N29 N26 Q29 N24 Q24" xr:uid="{00000000-0002-0000-1000-000000000000}"/>
    <dataValidation imeMode="on" allowBlank="1" showInputMessage="1" showErrorMessage="1" sqref="AA26:AA27 AA14:AA15 AA30:AA31 AA18:AA19 AE8:AE38 AA22:AA23 AC8:AD39 C7:R7 U3:AA3 U2 C2:R3 U7:AA7 AD2 AC3:AD3 AA10:AA11 AA2 AC7:AE7 X2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1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sheetPr>
  <dimension ref="B1:AF47"/>
  <sheetViews>
    <sheetView showGridLines="0" showZeros="0" view="pageBreakPreview" topLeftCell="A17" zoomScale="70" zoomScaleNormal="40" zoomScaleSheetLayoutView="70" workbookViewId="0">
      <selection activeCell="F10" sqref="F10:H33"/>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45124</v>
      </c>
      <c r="D1" s="186"/>
      <c r="E1" s="186"/>
      <c r="F1" s="186">
        <f>$C$2+1</f>
        <v>45125</v>
      </c>
      <c r="G1" s="186"/>
      <c r="H1" s="186"/>
      <c r="I1" s="186">
        <f>$C$2+2</f>
        <v>45126</v>
      </c>
      <c r="J1" s="186"/>
      <c r="K1" s="186"/>
      <c r="L1" s="186">
        <f>$C$2+3</f>
        <v>45127</v>
      </c>
      <c r="M1" s="186"/>
      <c r="N1" s="186"/>
      <c r="O1" s="186">
        <f>$C$2+4</f>
        <v>45128</v>
      </c>
      <c r="P1" s="186"/>
      <c r="Q1" s="186"/>
      <c r="R1" s="5"/>
      <c r="S1" s="5"/>
      <c r="T1" s="5"/>
      <c r="U1" s="186">
        <f>$C$2+5</f>
        <v>45129</v>
      </c>
      <c r="V1" s="186"/>
      <c r="W1" s="186"/>
      <c r="X1" s="186">
        <f>$C$2+6</f>
        <v>45130</v>
      </c>
      <c r="Y1" s="186"/>
      <c r="Z1" s="186"/>
      <c r="AA1" s="6"/>
      <c r="AB1" s="93" t="s">
        <v>33</v>
      </c>
      <c r="AC1" s="90"/>
      <c r="AD1" s="90"/>
      <c r="AE1" s="95" t="s">
        <v>14</v>
      </c>
      <c r="AF1" s="88">
        <f>'16週'!AF1+1</f>
        <v>17</v>
      </c>
    </row>
    <row r="2" spans="2:32" ht="27" customHeight="1" thickTop="1" thickBot="1" x14ac:dyDescent="0.65">
      <c r="B2" s="7"/>
      <c r="C2" s="196">
        <f>'16週'!C2:E2+7</f>
        <v>45124</v>
      </c>
      <c r="D2" s="197"/>
      <c r="E2" s="198"/>
      <c r="F2" s="197">
        <f>C2+1</f>
        <v>45125</v>
      </c>
      <c r="G2" s="197"/>
      <c r="H2" s="197"/>
      <c r="I2" s="196">
        <f>F2+1</f>
        <v>45126</v>
      </c>
      <c r="J2" s="197"/>
      <c r="K2" s="198"/>
      <c r="L2" s="196">
        <f>I2+1</f>
        <v>45127</v>
      </c>
      <c r="M2" s="197"/>
      <c r="N2" s="198"/>
      <c r="O2" s="197">
        <f>L2+1</f>
        <v>45128</v>
      </c>
      <c r="P2" s="197"/>
      <c r="Q2" s="220"/>
      <c r="R2" s="175"/>
      <c r="S2" s="176"/>
      <c r="T2" s="7"/>
      <c r="U2" s="221">
        <f>O2+1</f>
        <v>45129</v>
      </c>
      <c r="V2" s="222"/>
      <c r="W2" s="223"/>
      <c r="X2" s="224">
        <f>U2+1</f>
        <v>45130</v>
      </c>
      <c r="Y2" s="224"/>
      <c r="Z2" s="225"/>
      <c r="AA2" s="8"/>
      <c r="AB2" s="58" t="s">
        <v>4</v>
      </c>
      <c r="AC2" s="59" t="s">
        <v>0</v>
      </c>
      <c r="AD2" s="211" t="s">
        <v>1</v>
      </c>
      <c r="AE2" s="212"/>
      <c r="AF2" s="213"/>
    </row>
    <row r="3" spans="2:32" ht="19.5" customHeight="1" thickTop="1" x14ac:dyDescent="0.5">
      <c r="B3" s="199"/>
      <c r="C3" s="187" t="str">
        <f>IFERROR(VLOOKUP($C$2,年計!$A$6:$B$371,2,FALSE),"")</f>
        <v>＜海の日＞</v>
      </c>
      <c r="D3" s="188"/>
      <c r="E3" s="202"/>
      <c r="F3" s="187">
        <f>IFERROR(VLOOKUP($F$2,年計!$A$6:$B$371,2,FALSE),"")</f>
        <v>0</v>
      </c>
      <c r="G3" s="188"/>
      <c r="H3" s="202"/>
      <c r="I3" s="187">
        <f>IFERROR(VLOOKUP($I$2,年計!$A$6:$B$371,2,FALSE),"")</f>
        <v>0</v>
      </c>
      <c r="J3" s="188"/>
      <c r="K3" s="202"/>
      <c r="L3" s="187">
        <f>IFERROR(VLOOKUP($L$2,年計!$A$6:$B$371,2,FALSE),"")</f>
        <v>0</v>
      </c>
      <c r="M3" s="188"/>
      <c r="N3" s="202"/>
      <c r="O3" s="187" t="str">
        <f>IFERROR(VLOOKUP($O$2,年計!$A$6:$B$371,2,FALSE),"")</f>
        <v>＜夏季休業日＞～</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144"/>
      <c r="D10" s="9"/>
      <c r="E10" s="145"/>
      <c r="F10" s="254">
        <v>0</v>
      </c>
      <c r="G10" s="254"/>
      <c r="H10" s="256">
        <v>0</v>
      </c>
      <c r="I10" s="253">
        <v>0</v>
      </c>
      <c r="J10" s="254"/>
      <c r="K10" s="255">
        <v>0</v>
      </c>
      <c r="L10" s="253">
        <v>0</v>
      </c>
      <c r="M10" s="254"/>
      <c r="N10" s="255">
        <v>0</v>
      </c>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26"/>
      <c r="C11" s="147"/>
      <c r="D11" s="148"/>
      <c r="E11" s="149"/>
      <c r="F11" s="259">
        <v>0</v>
      </c>
      <c r="G11" s="21"/>
      <c r="H11" s="21"/>
      <c r="I11" s="258">
        <v>0</v>
      </c>
      <c r="J11" s="21"/>
      <c r="K11" s="179"/>
      <c r="L11" s="258">
        <v>0</v>
      </c>
      <c r="M11" s="21"/>
      <c r="N11" s="17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260"/>
      <c r="C12" s="144"/>
      <c r="D12" s="9"/>
      <c r="E12" s="145"/>
      <c r="F12" s="182"/>
      <c r="G12" s="182"/>
      <c r="H12" s="182"/>
      <c r="I12" s="181"/>
      <c r="J12" s="182"/>
      <c r="K12" s="183"/>
      <c r="L12" s="181"/>
      <c r="M12" s="182"/>
      <c r="N12" s="183"/>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42">
        <v>2</v>
      </c>
      <c r="C13" s="147"/>
      <c r="D13" s="148"/>
      <c r="E13" s="149"/>
      <c r="F13" s="262">
        <v>0</v>
      </c>
      <c r="G13" s="262"/>
      <c r="H13" s="264">
        <v>0</v>
      </c>
      <c r="I13" s="261">
        <v>0</v>
      </c>
      <c r="J13" s="262"/>
      <c r="K13" s="263">
        <v>0</v>
      </c>
      <c r="L13" s="261">
        <v>0</v>
      </c>
      <c r="M13" s="262"/>
      <c r="N13" s="263">
        <v>0</v>
      </c>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243"/>
      <c r="C14" s="160">
        <v>6</v>
      </c>
      <c r="D14" s="9"/>
      <c r="E14" s="145"/>
      <c r="F14" s="21">
        <v>0</v>
      </c>
      <c r="G14" s="21"/>
      <c r="H14" s="21"/>
      <c r="I14" s="178">
        <v>0</v>
      </c>
      <c r="J14" s="21"/>
      <c r="K14" s="179"/>
      <c r="L14" s="178">
        <v>0</v>
      </c>
      <c r="M14" s="21"/>
      <c r="N14" s="179"/>
      <c r="O14" s="160">
        <v>6</v>
      </c>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44"/>
      <c r="C15" s="147"/>
      <c r="D15" s="148"/>
      <c r="E15" s="149"/>
      <c r="F15" s="182"/>
      <c r="G15" s="182"/>
      <c r="H15" s="182"/>
      <c r="I15" s="181"/>
      <c r="J15" s="182"/>
      <c r="K15" s="183"/>
      <c r="L15" s="181"/>
      <c r="M15" s="182"/>
      <c r="N15" s="183"/>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266"/>
      <c r="C16" s="160">
        <v>7</v>
      </c>
      <c r="D16" s="9"/>
      <c r="E16" s="145"/>
      <c r="F16" s="268"/>
      <c r="G16" s="268"/>
      <c r="H16" s="268"/>
      <c r="I16" s="267"/>
      <c r="J16" s="268"/>
      <c r="K16" s="269"/>
      <c r="L16" s="270"/>
      <c r="M16" s="271"/>
      <c r="N16" s="272"/>
      <c r="O16" s="160">
        <v>7</v>
      </c>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74"/>
      <c r="C17" s="164"/>
      <c r="D17" s="148"/>
      <c r="E17" s="149"/>
      <c r="F17" s="21"/>
      <c r="G17" s="21"/>
      <c r="H17" s="21"/>
      <c r="I17" s="178"/>
      <c r="J17" s="21"/>
      <c r="K17" s="179"/>
      <c r="L17" s="178"/>
      <c r="M17" s="21"/>
      <c r="N17" s="179"/>
      <c r="O17" s="164"/>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262">
        <v>0</v>
      </c>
      <c r="G18" s="262"/>
      <c r="H18" s="264">
        <v>0</v>
      </c>
      <c r="I18" s="261">
        <v>0</v>
      </c>
      <c r="J18" s="262"/>
      <c r="K18" s="263">
        <v>0</v>
      </c>
      <c r="L18" s="261">
        <v>0</v>
      </c>
      <c r="M18" s="262"/>
      <c r="N18" s="263">
        <v>0</v>
      </c>
      <c r="O18" s="160">
        <v>8</v>
      </c>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21">
        <v>0</v>
      </c>
      <c r="G19" s="21"/>
      <c r="H19" s="21"/>
      <c r="I19" s="178">
        <v>0</v>
      </c>
      <c r="J19" s="21"/>
      <c r="K19" s="179"/>
      <c r="L19" s="178">
        <v>0</v>
      </c>
      <c r="M19" s="21"/>
      <c r="N19" s="17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82"/>
      <c r="G20" s="182"/>
      <c r="H20" s="182"/>
      <c r="I20" s="181"/>
      <c r="J20" s="182"/>
      <c r="K20" s="183"/>
      <c r="L20" s="181"/>
      <c r="M20" s="182"/>
      <c r="N20" s="183"/>
      <c r="O20" s="160">
        <v>9</v>
      </c>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42">
        <v>4</v>
      </c>
      <c r="C21" s="147"/>
      <c r="D21" s="148"/>
      <c r="E21" s="149"/>
      <c r="F21" s="262">
        <v>0</v>
      </c>
      <c r="G21" s="262"/>
      <c r="H21" s="264">
        <v>0</v>
      </c>
      <c r="I21" s="261">
        <v>0</v>
      </c>
      <c r="J21" s="262"/>
      <c r="K21" s="263">
        <v>0</v>
      </c>
      <c r="L21" s="261">
        <v>0</v>
      </c>
      <c r="M21" s="262"/>
      <c r="N21" s="263">
        <v>0</v>
      </c>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243"/>
      <c r="C22" s="160">
        <v>10</v>
      </c>
      <c r="D22" s="9"/>
      <c r="E22" s="145"/>
      <c r="F22" s="21">
        <v>0</v>
      </c>
      <c r="G22" s="21"/>
      <c r="H22" s="21"/>
      <c r="I22" s="178">
        <v>0</v>
      </c>
      <c r="J22" s="21"/>
      <c r="K22" s="179"/>
      <c r="L22" s="178">
        <v>0</v>
      </c>
      <c r="M22" s="21"/>
      <c r="N22" s="179"/>
      <c r="O22" s="160">
        <v>10</v>
      </c>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44"/>
      <c r="C23" s="147"/>
      <c r="D23" s="148"/>
      <c r="E23" s="149"/>
      <c r="F23" s="182"/>
      <c r="G23" s="182"/>
      <c r="H23" s="182"/>
      <c r="I23" s="181"/>
      <c r="J23" s="182"/>
      <c r="K23" s="183"/>
      <c r="L23" s="181"/>
      <c r="M23" s="182"/>
      <c r="N23" s="183"/>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252" t="s">
        <v>2</v>
      </c>
      <c r="C24" s="160">
        <v>11</v>
      </c>
      <c r="D24" s="9"/>
      <c r="E24" s="145"/>
      <c r="F24" s="262">
        <v>0</v>
      </c>
      <c r="G24" s="262"/>
      <c r="H24" s="264">
        <v>0</v>
      </c>
      <c r="I24" s="261">
        <v>0</v>
      </c>
      <c r="J24" s="262"/>
      <c r="K24" s="263">
        <v>0</v>
      </c>
      <c r="L24" s="261">
        <v>0</v>
      </c>
      <c r="M24" s="262"/>
      <c r="N24" s="263">
        <v>0</v>
      </c>
      <c r="O24" s="160">
        <v>11</v>
      </c>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60"/>
      <c r="C25" s="147"/>
      <c r="D25" s="148"/>
      <c r="E25" s="149"/>
      <c r="F25" s="182"/>
      <c r="G25" s="182"/>
      <c r="H25" s="182"/>
      <c r="I25" s="181"/>
      <c r="J25" s="182"/>
      <c r="K25" s="183"/>
      <c r="L25" s="181"/>
      <c r="M25" s="182"/>
      <c r="N25" s="183"/>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262">
        <v>0</v>
      </c>
      <c r="G26" s="262"/>
      <c r="H26" s="264">
        <v>0</v>
      </c>
      <c r="I26" s="261">
        <v>0</v>
      </c>
      <c r="J26" s="262"/>
      <c r="K26" s="263">
        <v>0</v>
      </c>
      <c r="L26" s="261">
        <v>0</v>
      </c>
      <c r="M26" s="262"/>
      <c r="N26" s="263">
        <v>0</v>
      </c>
      <c r="O26" s="160">
        <v>12</v>
      </c>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21">
        <v>0</v>
      </c>
      <c r="G27" s="21"/>
      <c r="H27" s="21"/>
      <c r="I27" s="178">
        <v>0</v>
      </c>
      <c r="J27" s="21"/>
      <c r="K27" s="179"/>
      <c r="L27" s="178">
        <v>0</v>
      </c>
      <c r="M27" s="21"/>
      <c r="N27" s="17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82"/>
      <c r="G28" s="182"/>
      <c r="H28" s="182"/>
      <c r="I28" s="181"/>
      <c r="J28" s="182"/>
      <c r="K28" s="183"/>
      <c r="L28" s="181"/>
      <c r="M28" s="182"/>
      <c r="N28" s="183"/>
      <c r="O28" s="160">
        <v>13</v>
      </c>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42">
        <v>6</v>
      </c>
      <c r="C29" s="147"/>
      <c r="D29" s="148"/>
      <c r="E29" s="149"/>
      <c r="F29" s="262">
        <v>0</v>
      </c>
      <c r="G29" s="262"/>
      <c r="H29" s="264">
        <v>0</v>
      </c>
      <c r="I29" s="261">
        <v>0</v>
      </c>
      <c r="J29" s="262"/>
      <c r="K29" s="263">
        <v>0</v>
      </c>
      <c r="L29" s="261">
        <v>0</v>
      </c>
      <c r="M29" s="262"/>
      <c r="N29" s="263">
        <v>0</v>
      </c>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243"/>
      <c r="C30" s="160">
        <v>14</v>
      </c>
      <c r="D30" s="9"/>
      <c r="E30" s="145"/>
      <c r="F30" s="21">
        <v>0</v>
      </c>
      <c r="G30" s="21"/>
      <c r="H30" s="21"/>
      <c r="I30" s="178">
        <v>0</v>
      </c>
      <c r="J30" s="21"/>
      <c r="K30" s="179"/>
      <c r="L30" s="178">
        <v>0</v>
      </c>
      <c r="M30" s="21"/>
      <c r="N30" s="179"/>
      <c r="O30" s="160">
        <v>14</v>
      </c>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44"/>
      <c r="C31" s="147"/>
      <c r="D31" s="148"/>
      <c r="E31" s="149"/>
      <c r="F31" s="182"/>
      <c r="G31" s="182"/>
      <c r="H31" s="182"/>
      <c r="I31" s="181"/>
      <c r="J31" s="182"/>
      <c r="K31" s="183"/>
      <c r="L31" s="181"/>
      <c r="M31" s="182"/>
      <c r="N31" s="183"/>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4">
        <v>15</v>
      </c>
      <c r="C32" s="160">
        <v>15</v>
      </c>
      <c r="D32" s="9"/>
      <c r="E32" s="145"/>
      <c r="F32" s="262">
        <v>0</v>
      </c>
      <c r="G32" s="262"/>
      <c r="H32" s="264">
        <v>0</v>
      </c>
      <c r="I32" s="261">
        <v>0</v>
      </c>
      <c r="J32" s="262"/>
      <c r="K32" s="263">
        <v>0</v>
      </c>
      <c r="L32" s="160"/>
      <c r="M32" s="276"/>
      <c r="N32" s="145"/>
      <c r="O32" s="160">
        <v>15</v>
      </c>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65"/>
      <c r="D33" s="166"/>
      <c r="E33" s="167"/>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29:B31"/>
    <mergeCell ref="C7:E7"/>
    <mergeCell ref="AB39:AB42"/>
    <mergeCell ref="AB3:AB6"/>
    <mergeCell ref="AC3:AC6"/>
    <mergeCell ref="F7:H7"/>
    <mergeCell ref="I7:K7"/>
    <mergeCell ref="L7:N7"/>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 ref="B10:B12"/>
    <mergeCell ref="B18:B20"/>
    <mergeCell ref="B26:B28"/>
    <mergeCell ref="B13:B15"/>
    <mergeCell ref="B16:B17"/>
    <mergeCell ref="B21:B23"/>
    <mergeCell ref="B24:B25"/>
  </mergeCells>
  <phoneticPr fontId="2"/>
  <conditionalFormatting sqref="J21 G21 J18 G18 J13 G13">
    <cfRule type="cellIs" dxfId="617" priority="10" stopIfTrue="1" operator="equal">
      <formula>"１年"</formula>
    </cfRule>
    <cfRule type="cellIs" dxfId="616" priority="11" stopIfTrue="1" operator="equal">
      <formula>"２年"</formula>
    </cfRule>
    <cfRule type="cellIs" dxfId="615" priority="12" stopIfTrue="1" operator="equal">
      <formula>"３年"</formula>
    </cfRule>
  </conditionalFormatting>
  <conditionalFormatting sqref="J29 G29 J26 G26">
    <cfRule type="cellIs" dxfId="614" priority="7" stopIfTrue="1" operator="equal">
      <formula>"１年"</formula>
    </cfRule>
    <cfRule type="cellIs" dxfId="613" priority="8" stopIfTrue="1" operator="equal">
      <formula>"２年"</formula>
    </cfRule>
    <cfRule type="cellIs" dxfId="612" priority="9" stopIfTrue="1" operator="equal">
      <formula>"３年"</formula>
    </cfRule>
  </conditionalFormatting>
  <conditionalFormatting sqref="J32 G32">
    <cfRule type="cellIs" dxfId="611" priority="4" stopIfTrue="1" operator="equal">
      <formula>"１年"</formula>
    </cfRule>
    <cfRule type="cellIs" dxfId="610" priority="5" stopIfTrue="1" operator="equal">
      <formula>"２年"</formula>
    </cfRule>
    <cfRule type="cellIs" dxfId="609" priority="6" stopIfTrue="1" operator="equal">
      <formula>"３年"</formula>
    </cfRule>
  </conditionalFormatting>
  <conditionalFormatting sqref="J24 G24">
    <cfRule type="cellIs" dxfId="608" priority="1" stopIfTrue="1" operator="equal">
      <formula>"１年"</formula>
    </cfRule>
    <cfRule type="cellIs" dxfId="607" priority="2" stopIfTrue="1" operator="equal">
      <formula>"２年"</formula>
    </cfRule>
    <cfRule type="cellIs" dxfId="606" priority="3" stopIfTrue="1" operator="equal">
      <formula>"３年"</formula>
    </cfRule>
  </conditionalFormatting>
  <dataValidations count="2">
    <dataValidation imeMode="on" allowBlank="1" showInputMessage="1" showErrorMessage="1" sqref="AA26:AA27 AA14:AA15 AA30:AA31 AA18:AA19 AE8:AE38 AA22:AA23 AD2 C2:R3 AC8:AD39 U2 X2 C7:R7 AC3:AD3 U3:AA3 AA2 U7:AA7 AA10:AA11 AC7:AE7 F21:G21 I32:J32 I22 F22 I21:J21 I27 I19 F18:G18 I18:J18 F19 F26:G26 F14 I26:J26 I13:J13 I24:J24 I14 F13:G13 I10:I11 F10:F11 F27 F24:G24 F32:G32 F29:G29 I30 F30 I29:J29 L21:L22 L18:L19 L13:L14 L10:L11 L29:L30 L26:L27 L24" xr:uid="{00000000-0002-0000-1100-000000000000}"/>
    <dataValidation imeMode="off" allowBlank="1" showInputMessage="1" showErrorMessage="1" sqref="R22 R18 R30 R26 R10 R14 K24 K32 K21 H21 H18 H32 K18 H13 K13 K10 K26 H10 H24 K29 H29 H26 N21 N18 N13 N10 N29 N26 N24" xr:uid="{00000000-0002-0000-1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3"/>
  </sheetPr>
  <dimension ref="B1:AF47"/>
  <sheetViews>
    <sheetView showGridLines="0" showZeros="0" view="pageBreakPreview"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45131</v>
      </c>
      <c r="D1" s="186"/>
      <c r="E1" s="186"/>
      <c r="F1" s="186">
        <f>$C$2+1</f>
        <v>45132</v>
      </c>
      <c r="G1" s="186"/>
      <c r="H1" s="186"/>
      <c r="I1" s="186">
        <f>$C$2+2</f>
        <v>45133</v>
      </c>
      <c r="J1" s="186"/>
      <c r="K1" s="186"/>
      <c r="L1" s="186">
        <f>$C$2+3</f>
        <v>45134</v>
      </c>
      <c r="M1" s="186"/>
      <c r="N1" s="186"/>
      <c r="O1" s="186">
        <f>$C$2+4</f>
        <v>45135</v>
      </c>
      <c r="P1" s="186"/>
      <c r="Q1" s="186"/>
      <c r="R1" s="5"/>
      <c r="S1" s="5"/>
      <c r="T1" s="5"/>
      <c r="U1" s="186">
        <f>$C$2+5</f>
        <v>45136</v>
      </c>
      <c r="V1" s="186"/>
      <c r="W1" s="186"/>
      <c r="X1" s="186">
        <f>$C$2+6</f>
        <v>45137</v>
      </c>
      <c r="Y1" s="186"/>
      <c r="Z1" s="186"/>
      <c r="AA1" s="6"/>
      <c r="AB1" s="93" t="s">
        <v>33</v>
      </c>
      <c r="AC1" s="90"/>
      <c r="AD1" s="90"/>
      <c r="AE1" s="95" t="s">
        <v>14</v>
      </c>
      <c r="AF1" s="88">
        <f>'17週'!AF1+1</f>
        <v>18</v>
      </c>
    </row>
    <row r="2" spans="2:32" ht="27" customHeight="1" thickTop="1" thickBot="1" x14ac:dyDescent="0.65">
      <c r="B2" s="7"/>
      <c r="C2" s="196">
        <f>'17週'!C2:E2+7</f>
        <v>45131</v>
      </c>
      <c r="D2" s="197"/>
      <c r="E2" s="198"/>
      <c r="F2" s="197">
        <f>C2+1</f>
        <v>45132</v>
      </c>
      <c r="G2" s="197"/>
      <c r="H2" s="197"/>
      <c r="I2" s="196">
        <f>F2+1</f>
        <v>45133</v>
      </c>
      <c r="J2" s="197"/>
      <c r="K2" s="198"/>
      <c r="L2" s="196">
        <f>I2+1</f>
        <v>45134</v>
      </c>
      <c r="M2" s="197"/>
      <c r="N2" s="198"/>
      <c r="O2" s="197">
        <f>L2+1</f>
        <v>45135</v>
      </c>
      <c r="P2" s="197"/>
      <c r="Q2" s="220"/>
      <c r="R2" s="175"/>
      <c r="S2" s="176"/>
      <c r="T2" s="7"/>
      <c r="U2" s="221">
        <f>O2+1</f>
        <v>45136</v>
      </c>
      <c r="V2" s="222"/>
      <c r="W2" s="223"/>
      <c r="X2" s="224">
        <f>U2+1</f>
        <v>45137</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44"/>
      <c r="D14" s="9"/>
      <c r="E14" s="145"/>
      <c r="F14" s="144"/>
      <c r="G14" s="9"/>
      <c r="H14" s="145"/>
      <c r="I14" s="144"/>
      <c r="J14" s="9"/>
      <c r="K14" s="145"/>
      <c r="L14" s="144"/>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44"/>
      <c r="D16" s="9"/>
      <c r="E16" s="145"/>
      <c r="F16" s="144"/>
      <c r="G16" s="9"/>
      <c r="H16" s="145"/>
      <c r="I16" s="144"/>
      <c r="J16" s="9"/>
      <c r="K16" s="145"/>
      <c r="L16" s="144"/>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47"/>
      <c r="G17" s="148"/>
      <c r="H17" s="149"/>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44"/>
      <c r="D18" s="9"/>
      <c r="E18" s="145"/>
      <c r="F18" s="144"/>
      <c r="G18" s="9"/>
      <c r="H18" s="145"/>
      <c r="I18" s="144"/>
      <c r="J18" s="9"/>
      <c r="K18" s="145"/>
      <c r="L18" s="144"/>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44"/>
      <c r="D20" s="9"/>
      <c r="E20" s="145"/>
      <c r="F20" s="144"/>
      <c r="G20" s="9"/>
      <c r="H20" s="145"/>
      <c r="I20" s="144"/>
      <c r="J20" s="9"/>
      <c r="K20" s="145"/>
      <c r="L20" s="144"/>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44"/>
      <c r="D22" s="9"/>
      <c r="E22" s="145"/>
      <c r="F22" s="144"/>
      <c r="G22" s="9"/>
      <c r="H22" s="145"/>
      <c r="I22" s="144"/>
      <c r="J22" s="9"/>
      <c r="K22" s="145"/>
      <c r="L22" s="144"/>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44"/>
      <c r="D24" s="9"/>
      <c r="E24" s="145"/>
      <c r="F24" s="144"/>
      <c r="G24" s="9"/>
      <c r="H24" s="145"/>
      <c r="I24" s="144"/>
      <c r="J24" s="9"/>
      <c r="K24" s="145"/>
      <c r="L24" s="144"/>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44"/>
      <c r="D26" s="9"/>
      <c r="E26" s="145"/>
      <c r="F26" s="144"/>
      <c r="G26" s="9"/>
      <c r="H26" s="145"/>
      <c r="I26" s="144"/>
      <c r="J26" s="9"/>
      <c r="K26" s="145"/>
      <c r="L26" s="144"/>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44"/>
      <c r="D28" s="9"/>
      <c r="E28" s="145"/>
      <c r="F28" s="144"/>
      <c r="G28" s="9"/>
      <c r="H28" s="145"/>
      <c r="I28" s="144"/>
      <c r="J28" s="9"/>
      <c r="K28" s="145"/>
      <c r="L28" s="144"/>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44"/>
      <c r="D30" s="9"/>
      <c r="E30" s="145"/>
      <c r="F30" s="144"/>
      <c r="G30" s="9"/>
      <c r="H30" s="145"/>
      <c r="I30" s="144"/>
      <c r="J30" s="9"/>
      <c r="K30" s="145"/>
      <c r="L30" s="144"/>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44"/>
      <c r="D32" s="9"/>
      <c r="E32" s="145"/>
      <c r="F32" s="144"/>
      <c r="G32" s="9"/>
      <c r="H32" s="145"/>
      <c r="I32" s="144"/>
      <c r="J32" s="9"/>
      <c r="K32" s="145"/>
      <c r="L32" s="144"/>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2">
    <mergeCell ref="AB39:AB42"/>
    <mergeCell ref="X3:Z6"/>
    <mergeCell ref="AB3:AB6"/>
    <mergeCell ref="AC3:AC6"/>
    <mergeCell ref="O3:Q6"/>
    <mergeCell ref="T3:T6"/>
    <mergeCell ref="U3:W6"/>
    <mergeCell ref="B3:B6"/>
    <mergeCell ref="C3:E6"/>
    <mergeCell ref="F3:H6"/>
    <mergeCell ref="I3:K6"/>
    <mergeCell ref="L3:N6"/>
    <mergeCell ref="C7:E7"/>
    <mergeCell ref="F7:H7"/>
    <mergeCell ref="I7:K7"/>
    <mergeCell ref="L7:N7"/>
    <mergeCell ref="AD2:AF2"/>
    <mergeCell ref="O7:Q7"/>
    <mergeCell ref="U1:W1"/>
    <mergeCell ref="X1:Z1"/>
    <mergeCell ref="C2:E2"/>
    <mergeCell ref="F2:H2"/>
    <mergeCell ref="I2:K2"/>
    <mergeCell ref="L2:N2"/>
    <mergeCell ref="O2:Q2"/>
    <mergeCell ref="U2:W2"/>
    <mergeCell ref="X2:Z2"/>
    <mergeCell ref="C1:E1"/>
    <mergeCell ref="F1:H1"/>
    <mergeCell ref="I1:K1"/>
    <mergeCell ref="L1:N1"/>
    <mergeCell ref="O1:Q1"/>
  </mergeCells>
  <phoneticPr fontId="2"/>
  <dataValidations count="2">
    <dataValidation imeMode="off" allowBlank="1" showInputMessage="1" showErrorMessage="1" sqref="R22 R14 R18 R26 R30 R10" xr:uid="{00000000-0002-0000-1200-000000000000}"/>
    <dataValidation imeMode="on" allowBlank="1" showInputMessage="1" showErrorMessage="1" sqref="AA26:AA27 AA14:AA15 AA30:AA31 U7:Z7 AA18:AA19 C7:R7 AA22:AA23 AE8:AE38 AC8:AD39 AD2 C2:R3 U3:AA3 U2 AA2 X2 AC3:AD3 AC7:AD7 AE7 AA7 AA10:AA11" xr:uid="{00000000-0002-0000-1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13"/>
  </sheetPr>
  <dimension ref="B1:AJ47"/>
  <sheetViews>
    <sheetView showGridLines="0" showZeros="0" view="pageBreakPreview" topLeftCell="A6" zoomScale="70" zoomScaleNormal="40" zoomScaleSheetLayoutView="70" workbookViewId="0">
      <selection activeCell="G26" sqref="G26"/>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6" ht="20.100000000000001" customHeight="1" thickBot="1" x14ac:dyDescent="0.25">
      <c r="B1" s="4"/>
      <c r="C1" s="186">
        <f>$C$2</f>
        <v>45012</v>
      </c>
      <c r="D1" s="186"/>
      <c r="E1" s="186"/>
      <c r="F1" s="186">
        <f>$C$2+1</f>
        <v>45013</v>
      </c>
      <c r="G1" s="186"/>
      <c r="H1" s="186"/>
      <c r="I1" s="186">
        <f>$C$2+2</f>
        <v>45014</v>
      </c>
      <c r="J1" s="186"/>
      <c r="K1" s="186"/>
      <c r="L1" s="186">
        <f>$C$2+3</f>
        <v>45015</v>
      </c>
      <c r="M1" s="186"/>
      <c r="N1" s="186"/>
      <c r="O1" s="186">
        <f>$C$2+4</f>
        <v>45016</v>
      </c>
      <c r="P1" s="186"/>
      <c r="Q1" s="186"/>
      <c r="R1" s="5"/>
      <c r="S1" s="5"/>
      <c r="T1" s="5"/>
      <c r="U1" s="186">
        <f>$C$2+5</f>
        <v>45017</v>
      </c>
      <c r="V1" s="186"/>
      <c r="W1" s="186"/>
      <c r="X1" s="186">
        <f>$C$2+6</f>
        <v>45018</v>
      </c>
      <c r="Y1" s="186"/>
      <c r="Z1" s="186"/>
      <c r="AA1" s="6"/>
      <c r="AB1" s="94" t="s">
        <v>33</v>
      </c>
      <c r="AC1" s="91"/>
      <c r="AD1" s="91"/>
      <c r="AE1" s="92" t="s">
        <v>14</v>
      </c>
      <c r="AF1" s="88">
        <v>1</v>
      </c>
    </row>
    <row r="2" spans="2:36" ht="27" customHeight="1" thickTop="1" thickBot="1" x14ac:dyDescent="0.65">
      <c r="B2" s="7"/>
      <c r="C2" s="196">
        <v>45012</v>
      </c>
      <c r="D2" s="197"/>
      <c r="E2" s="198"/>
      <c r="F2" s="197">
        <f>C2+1</f>
        <v>45013</v>
      </c>
      <c r="G2" s="197"/>
      <c r="H2" s="197"/>
      <c r="I2" s="196">
        <f>F2+1</f>
        <v>45014</v>
      </c>
      <c r="J2" s="197"/>
      <c r="K2" s="198"/>
      <c r="L2" s="196">
        <f>I2+1</f>
        <v>45015</v>
      </c>
      <c r="M2" s="197"/>
      <c r="N2" s="198"/>
      <c r="O2" s="197">
        <f>L2+1</f>
        <v>45016</v>
      </c>
      <c r="P2" s="197"/>
      <c r="Q2" s="220"/>
      <c r="R2" s="175"/>
      <c r="S2" s="176"/>
      <c r="T2" s="7"/>
      <c r="U2" s="221">
        <f>O2+1</f>
        <v>45017</v>
      </c>
      <c r="V2" s="222"/>
      <c r="W2" s="223"/>
      <c r="X2" s="224">
        <f>U2+1</f>
        <v>45018</v>
      </c>
      <c r="Y2" s="224"/>
      <c r="Z2" s="225"/>
      <c r="AA2" s="8"/>
      <c r="AB2" s="58" t="s">
        <v>4</v>
      </c>
      <c r="AC2" s="59" t="s">
        <v>0</v>
      </c>
      <c r="AD2" s="211" t="s">
        <v>1</v>
      </c>
      <c r="AE2" s="212"/>
      <c r="AF2" s="213"/>
    </row>
    <row r="3" spans="2:36" ht="19.5" customHeight="1" thickTop="1" x14ac:dyDescent="0.5">
      <c r="B3" s="199"/>
      <c r="C3" s="187" t="str">
        <f>IFERROR(VLOOKUP($C$2,年計!$A$6:$B$371,2,FALSE),"")</f>
        <v/>
      </c>
      <c r="D3" s="188"/>
      <c r="E3" s="202"/>
      <c r="F3" s="187" t="str">
        <f>IFERROR(VLOOKUP($F$2,年計!$A$6:$B$371,2,FALSE),"")</f>
        <v/>
      </c>
      <c r="G3" s="188"/>
      <c r="H3" s="202"/>
      <c r="I3" s="187" t="str">
        <f>IFERROR(VLOOKUP($I$2,年計!$A$6:$B$371,2,FALSE),"")</f>
        <v/>
      </c>
      <c r="J3" s="188"/>
      <c r="K3" s="202"/>
      <c r="L3" s="187" t="str">
        <f>IFERROR(VLOOKUP($L$2,年計!$A$6:$B$371,2,FALSE),"")</f>
        <v/>
      </c>
      <c r="M3" s="188"/>
      <c r="N3" s="202"/>
      <c r="O3" s="187" t="str">
        <f>IFERROR(VLOOKUP($O$2,年計!$A$6:$B$371,2,FALSE),"")</f>
        <v/>
      </c>
      <c r="P3" s="188"/>
      <c r="Q3" s="189"/>
      <c r="R3" s="39"/>
      <c r="S3" s="9"/>
      <c r="T3" s="199"/>
      <c r="U3" s="187" t="str">
        <f>IFERROR(VLOOKUP($U$2,年計!$A$6:$B$371,2,FALSE),"")</f>
        <v>＜年度始休業＞</v>
      </c>
      <c r="V3" s="188"/>
      <c r="W3" s="202"/>
      <c r="X3" s="187">
        <f>IFERROR(VLOOKUP($X$2,年計!$A$6:$B$371,2,FALSE),"")</f>
        <v>0</v>
      </c>
      <c r="Y3" s="188"/>
      <c r="Z3" s="189"/>
      <c r="AA3" s="10"/>
      <c r="AB3" s="214" t="s">
        <v>7</v>
      </c>
      <c r="AC3" s="217"/>
      <c r="AD3" s="40"/>
      <c r="AE3" s="40"/>
      <c r="AF3" s="41"/>
    </row>
    <row r="4" spans="2:36"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15"/>
      <c r="AC4" s="218"/>
      <c r="AD4" s="38"/>
      <c r="AE4" s="38"/>
      <c r="AF4" s="42"/>
    </row>
    <row r="5" spans="2:36"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15"/>
      <c r="AC5" s="218"/>
      <c r="AD5" s="38"/>
      <c r="AE5" s="38"/>
      <c r="AF5" s="42"/>
    </row>
    <row r="6" spans="2:36"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16"/>
      <c r="AC6" s="219"/>
      <c r="AD6" s="43"/>
      <c r="AE6" s="43"/>
      <c r="AF6" s="44"/>
    </row>
    <row r="7" spans="2:36" ht="19.5" customHeight="1" thickTop="1" x14ac:dyDescent="0.5">
      <c r="B7" s="17"/>
      <c r="C7" s="140"/>
      <c r="D7" s="141"/>
      <c r="E7" s="142"/>
      <c r="F7" s="205"/>
      <c r="G7" s="205"/>
      <c r="H7" s="205"/>
      <c r="I7" s="206"/>
      <c r="J7" s="205"/>
      <c r="K7" s="207"/>
      <c r="L7" s="206"/>
      <c r="M7" s="205"/>
      <c r="N7" s="207"/>
      <c r="O7" s="141"/>
      <c r="P7" s="141"/>
      <c r="Q7" s="143"/>
      <c r="R7" s="45"/>
      <c r="S7" s="9"/>
      <c r="T7" s="17"/>
      <c r="U7" s="140"/>
      <c r="V7" s="141"/>
      <c r="W7" s="142"/>
      <c r="X7" s="141"/>
      <c r="Y7" s="141"/>
      <c r="Z7" s="143"/>
      <c r="AA7" s="45"/>
      <c r="AB7" s="62"/>
      <c r="AC7" s="60"/>
      <c r="AD7" s="45"/>
      <c r="AE7" s="45"/>
      <c r="AF7" s="63"/>
    </row>
    <row r="8" spans="2:36"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2"/>
      <c r="AC8" s="73"/>
      <c r="AD8" s="74"/>
      <c r="AE8" s="74"/>
      <c r="AF8" s="75"/>
    </row>
    <row r="9" spans="2:36"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2"/>
      <c r="AC9" s="73"/>
      <c r="AD9" s="74"/>
      <c r="AE9" s="74"/>
      <c r="AF9" s="75"/>
    </row>
    <row r="10" spans="2:36" ht="18.600000000000001" customHeight="1" x14ac:dyDescent="0.5">
      <c r="B10" s="18"/>
      <c r="C10" s="144"/>
      <c r="D10" s="9"/>
      <c r="E10" s="145"/>
      <c r="F10" s="144"/>
      <c r="G10" s="9"/>
      <c r="H10" s="145"/>
      <c r="I10" s="144"/>
      <c r="J10" s="9"/>
      <c r="K10" s="145"/>
      <c r="L10" s="144"/>
      <c r="M10" s="9"/>
      <c r="N10" s="145"/>
      <c r="O10" s="9"/>
      <c r="P10" s="9"/>
      <c r="Q10" s="146"/>
      <c r="R10" s="23"/>
      <c r="S10" s="9"/>
      <c r="T10" s="18"/>
      <c r="U10" s="144"/>
      <c r="V10" s="9"/>
      <c r="W10" s="145"/>
      <c r="X10" s="9"/>
      <c r="Y10" s="9"/>
      <c r="Z10" s="146"/>
      <c r="AA10" s="23"/>
      <c r="AB10" s="72"/>
      <c r="AC10" s="73"/>
      <c r="AD10" s="74"/>
      <c r="AE10" s="74"/>
      <c r="AF10" s="75"/>
    </row>
    <row r="11" spans="2:36" ht="18.600000000000001" customHeight="1" x14ac:dyDescent="0.5">
      <c r="B11" s="20"/>
      <c r="C11" s="147"/>
      <c r="D11" s="148"/>
      <c r="E11" s="149"/>
      <c r="F11" s="147"/>
      <c r="G11" s="148"/>
      <c r="H11" s="149"/>
      <c r="I11" s="147"/>
      <c r="J11" s="148"/>
      <c r="K11" s="149"/>
      <c r="L11" s="147"/>
      <c r="M11" s="148"/>
      <c r="N11" s="149"/>
      <c r="O11" s="148"/>
      <c r="P11" s="148"/>
      <c r="Q11" s="150"/>
      <c r="R11" s="21"/>
      <c r="S11" s="9"/>
      <c r="T11" s="20"/>
      <c r="U11" s="147"/>
      <c r="V11" s="148"/>
      <c r="W11" s="149"/>
      <c r="X11" s="148"/>
      <c r="Y11" s="148"/>
      <c r="Z11" s="150"/>
      <c r="AA11" s="21"/>
      <c r="AB11" s="72"/>
      <c r="AC11" s="73"/>
      <c r="AD11" s="74"/>
      <c r="AE11" s="74"/>
      <c r="AF11" s="75"/>
      <c r="AJ11" s="177"/>
    </row>
    <row r="12" spans="2:36" ht="18.600000000000001" customHeight="1" x14ac:dyDescent="0.5">
      <c r="B12" s="18"/>
      <c r="C12" s="144"/>
      <c r="D12" s="9"/>
      <c r="E12" s="145"/>
      <c r="F12" s="144"/>
      <c r="G12" s="9"/>
      <c r="H12" s="145"/>
      <c r="I12" s="144"/>
      <c r="J12" s="9"/>
      <c r="K12" s="145"/>
      <c r="L12" s="144"/>
      <c r="M12" s="9"/>
      <c r="N12" s="145"/>
      <c r="O12" s="9"/>
      <c r="P12" s="9"/>
      <c r="Q12" s="146"/>
      <c r="R12" s="21"/>
      <c r="S12" s="9"/>
      <c r="T12" s="18"/>
      <c r="U12" s="144"/>
      <c r="V12" s="9"/>
      <c r="W12" s="145"/>
      <c r="X12" s="9"/>
      <c r="Y12" s="9"/>
      <c r="Z12" s="146"/>
      <c r="AA12" s="21"/>
      <c r="AB12" s="72"/>
      <c r="AC12" s="73"/>
      <c r="AD12" s="74"/>
      <c r="AE12" s="74"/>
      <c r="AF12" s="75"/>
    </row>
    <row r="13" spans="2:36" ht="18.600000000000001" customHeight="1" x14ac:dyDescent="0.5">
      <c r="B13" s="20"/>
      <c r="C13" s="147"/>
      <c r="D13" s="148"/>
      <c r="E13" s="149"/>
      <c r="F13" s="147"/>
      <c r="G13" s="148"/>
      <c r="H13" s="149"/>
      <c r="I13" s="147"/>
      <c r="J13" s="148"/>
      <c r="K13" s="149"/>
      <c r="L13" s="147"/>
      <c r="M13" s="148"/>
      <c r="N13" s="149"/>
      <c r="O13" s="148"/>
      <c r="P13" s="148"/>
      <c r="Q13" s="150"/>
      <c r="R13" s="21"/>
      <c r="S13" s="9"/>
      <c r="T13" s="20"/>
      <c r="U13" s="147"/>
      <c r="V13" s="148"/>
      <c r="W13" s="149"/>
      <c r="X13" s="148"/>
      <c r="Y13" s="148"/>
      <c r="Z13" s="150"/>
      <c r="AA13" s="21"/>
      <c r="AB13" s="72"/>
      <c r="AC13" s="73"/>
      <c r="AD13" s="74"/>
      <c r="AE13" s="74"/>
      <c r="AF13" s="75"/>
    </row>
    <row r="14" spans="2:36" ht="18.600000000000001" customHeight="1" x14ac:dyDescent="0.5">
      <c r="B14" s="18">
        <v>6</v>
      </c>
      <c r="C14" s="144"/>
      <c r="D14" s="9"/>
      <c r="E14" s="145"/>
      <c r="F14" s="144"/>
      <c r="G14" s="9"/>
      <c r="H14" s="145"/>
      <c r="I14" s="144"/>
      <c r="J14" s="9"/>
      <c r="K14" s="145"/>
      <c r="L14" s="144"/>
      <c r="M14" s="9"/>
      <c r="N14" s="145"/>
      <c r="O14" s="9"/>
      <c r="P14" s="9"/>
      <c r="Q14" s="146"/>
      <c r="R14" s="23"/>
      <c r="S14" s="9"/>
      <c r="T14" s="18">
        <v>6</v>
      </c>
      <c r="U14" s="144"/>
      <c r="V14" s="9"/>
      <c r="W14" s="145"/>
      <c r="X14" s="9"/>
      <c r="Y14" s="9"/>
      <c r="Z14" s="146"/>
      <c r="AA14" s="23"/>
      <c r="AB14" s="80"/>
      <c r="AC14" s="81"/>
      <c r="AD14" s="82"/>
      <c r="AE14" s="82"/>
      <c r="AF14" s="83"/>
    </row>
    <row r="15" spans="2:36" ht="18.600000000000001" customHeight="1" x14ac:dyDescent="0.5">
      <c r="B15" s="20"/>
      <c r="C15" s="147"/>
      <c r="D15" s="148"/>
      <c r="E15" s="149"/>
      <c r="F15" s="147"/>
      <c r="G15" s="148"/>
      <c r="H15" s="149"/>
      <c r="I15" s="147"/>
      <c r="J15" s="148"/>
      <c r="K15" s="149"/>
      <c r="L15" s="147"/>
      <c r="M15" s="148"/>
      <c r="N15" s="149"/>
      <c r="O15" s="148"/>
      <c r="P15" s="148"/>
      <c r="Q15" s="150"/>
      <c r="R15" s="21"/>
      <c r="S15" s="9"/>
      <c r="T15" s="20"/>
      <c r="U15" s="147"/>
      <c r="V15" s="148"/>
      <c r="W15" s="149"/>
      <c r="X15" s="148"/>
      <c r="Y15" s="148"/>
      <c r="Z15" s="150"/>
      <c r="AA15" s="21"/>
      <c r="AB15" s="62"/>
      <c r="AC15" s="60"/>
      <c r="AD15" s="45"/>
      <c r="AE15" s="45"/>
      <c r="AF15" s="63"/>
    </row>
    <row r="16" spans="2:36" ht="18.600000000000001" customHeight="1" x14ac:dyDescent="0.5">
      <c r="B16" s="18">
        <v>7</v>
      </c>
      <c r="C16" s="144"/>
      <c r="D16" s="9"/>
      <c r="E16" s="145"/>
      <c r="F16" s="144"/>
      <c r="G16" s="9"/>
      <c r="H16" s="145"/>
      <c r="I16" s="144"/>
      <c r="J16" s="9"/>
      <c r="K16" s="145"/>
      <c r="L16" s="144"/>
      <c r="M16" s="9"/>
      <c r="N16" s="145"/>
      <c r="O16" s="9"/>
      <c r="P16" s="9"/>
      <c r="Q16" s="146"/>
      <c r="R16" s="21"/>
      <c r="S16" s="9"/>
      <c r="T16" s="18">
        <v>7</v>
      </c>
      <c r="U16" s="144"/>
      <c r="V16" s="9"/>
      <c r="W16" s="145"/>
      <c r="X16" s="9"/>
      <c r="Y16" s="9"/>
      <c r="Z16" s="146"/>
      <c r="AA16" s="21"/>
      <c r="AB16" s="72"/>
      <c r="AC16" s="73"/>
      <c r="AD16" s="74"/>
      <c r="AE16" s="74"/>
      <c r="AF16" s="75"/>
    </row>
    <row r="17" spans="2:32" ht="18.600000000000001" customHeight="1" x14ac:dyDescent="0.5">
      <c r="B17" s="20"/>
      <c r="C17" s="147"/>
      <c r="D17" s="148"/>
      <c r="E17" s="149"/>
      <c r="F17" s="147"/>
      <c r="G17" s="148"/>
      <c r="H17" s="149"/>
      <c r="I17" s="147"/>
      <c r="J17" s="148"/>
      <c r="K17" s="149"/>
      <c r="L17" s="147"/>
      <c r="M17" s="148"/>
      <c r="N17" s="149"/>
      <c r="O17" s="148"/>
      <c r="P17" s="148"/>
      <c r="Q17" s="150"/>
      <c r="R17" s="21"/>
      <c r="S17" s="9"/>
      <c r="T17" s="20"/>
      <c r="U17" s="147"/>
      <c r="V17" s="148"/>
      <c r="W17" s="149"/>
      <c r="X17" s="148"/>
      <c r="Y17" s="148"/>
      <c r="Z17" s="150"/>
      <c r="AA17" s="21"/>
      <c r="AB17" s="72"/>
      <c r="AC17" s="73"/>
      <c r="AD17" s="74"/>
      <c r="AE17" s="74"/>
      <c r="AF17" s="75"/>
    </row>
    <row r="18" spans="2:32" ht="18.600000000000001" customHeight="1" x14ac:dyDescent="0.5">
      <c r="B18" s="18">
        <v>8</v>
      </c>
      <c r="C18" s="144"/>
      <c r="D18" s="9"/>
      <c r="E18" s="145"/>
      <c r="F18" s="144"/>
      <c r="G18" s="9"/>
      <c r="H18" s="145"/>
      <c r="I18" s="144"/>
      <c r="J18" s="9"/>
      <c r="K18" s="145"/>
      <c r="L18" s="144"/>
      <c r="M18" s="9"/>
      <c r="N18" s="145"/>
      <c r="O18" s="9"/>
      <c r="P18" s="9"/>
      <c r="Q18" s="146"/>
      <c r="R18" s="46"/>
      <c r="S18" s="9"/>
      <c r="T18" s="18">
        <v>8</v>
      </c>
      <c r="U18" s="144"/>
      <c r="V18" s="9"/>
      <c r="W18" s="145"/>
      <c r="X18" s="9"/>
      <c r="Y18" s="9"/>
      <c r="Z18" s="146"/>
      <c r="AA18" s="23"/>
      <c r="AB18" s="72"/>
      <c r="AC18" s="73"/>
      <c r="AD18" s="74"/>
      <c r="AE18" s="74"/>
      <c r="AF18" s="75"/>
    </row>
    <row r="19" spans="2:32" ht="18.600000000000001" customHeight="1" x14ac:dyDescent="0.5">
      <c r="B19" s="20"/>
      <c r="C19" s="147"/>
      <c r="D19" s="148"/>
      <c r="E19" s="149"/>
      <c r="F19" s="147"/>
      <c r="G19" s="148"/>
      <c r="H19" s="149"/>
      <c r="I19" s="147"/>
      <c r="J19" s="148"/>
      <c r="K19" s="149"/>
      <c r="L19" s="147"/>
      <c r="M19" s="148"/>
      <c r="N19" s="149"/>
      <c r="O19" s="148"/>
      <c r="P19" s="148"/>
      <c r="Q19" s="150"/>
      <c r="R19" s="21"/>
      <c r="S19" s="9"/>
      <c r="T19" s="20"/>
      <c r="U19" s="147"/>
      <c r="V19" s="148"/>
      <c r="W19" s="149"/>
      <c r="X19" s="148"/>
      <c r="Y19" s="148"/>
      <c r="Z19" s="150"/>
      <c r="AA19" s="21"/>
      <c r="AB19" s="72"/>
      <c r="AC19" s="73"/>
      <c r="AD19" s="74"/>
      <c r="AE19" s="74"/>
      <c r="AF19" s="75"/>
    </row>
    <row r="20" spans="2:32" ht="18.600000000000001" customHeight="1" x14ac:dyDescent="0.5">
      <c r="B20" s="18">
        <v>9</v>
      </c>
      <c r="C20" s="144"/>
      <c r="D20" s="9"/>
      <c r="E20" s="145"/>
      <c r="F20" s="144"/>
      <c r="G20" s="9"/>
      <c r="H20" s="145"/>
      <c r="I20" s="144"/>
      <c r="J20" s="9"/>
      <c r="K20" s="145"/>
      <c r="L20" s="144"/>
      <c r="M20" s="9"/>
      <c r="N20" s="145"/>
      <c r="O20" s="9"/>
      <c r="P20" s="9"/>
      <c r="Q20" s="146"/>
      <c r="R20" s="21"/>
      <c r="S20" s="9"/>
      <c r="T20" s="18">
        <v>9</v>
      </c>
      <c r="U20" s="144"/>
      <c r="V20" s="9"/>
      <c r="W20" s="145"/>
      <c r="X20" s="9"/>
      <c r="Y20" s="9"/>
      <c r="Z20" s="146"/>
      <c r="AA20" s="21"/>
      <c r="AB20" s="72"/>
      <c r="AC20" s="73"/>
      <c r="AD20" s="74"/>
      <c r="AE20" s="74"/>
      <c r="AF20" s="75"/>
    </row>
    <row r="21" spans="2:32" ht="18.600000000000001" customHeight="1" x14ac:dyDescent="0.5">
      <c r="B21" s="20"/>
      <c r="C21" s="147"/>
      <c r="D21" s="148"/>
      <c r="E21" s="149"/>
      <c r="F21" s="147"/>
      <c r="G21" s="148"/>
      <c r="H21" s="149"/>
      <c r="I21" s="147"/>
      <c r="J21" s="148"/>
      <c r="K21" s="149"/>
      <c r="L21" s="147"/>
      <c r="M21" s="148"/>
      <c r="N21" s="149"/>
      <c r="O21" s="148"/>
      <c r="P21" s="148"/>
      <c r="Q21" s="150"/>
      <c r="R21" s="21"/>
      <c r="S21" s="9"/>
      <c r="T21" s="20"/>
      <c r="U21" s="147"/>
      <c r="V21" s="148"/>
      <c r="W21" s="149"/>
      <c r="X21" s="148"/>
      <c r="Y21" s="148"/>
      <c r="Z21" s="150"/>
      <c r="AA21" s="21"/>
      <c r="AB21" s="72"/>
      <c r="AC21" s="73"/>
      <c r="AD21" s="74"/>
      <c r="AE21" s="74"/>
      <c r="AF21" s="75"/>
    </row>
    <row r="22" spans="2:32" ht="18.600000000000001" customHeight="1" x14ac:dyDescent="0.5">
      <c r="B22" s="18">
        <v>10</v>
      </c>
      <c r="C22" s="144"/>
      <c r="D22" s="9"/>
      <c r="E22" s="145"/>
      <c r="F22" s="144"/>
      <c r="G22" s="9"/>
      <c r="H22" s="145"/>
      <c r="I22" s="144"/>
      <c r="J22" s="9"/>
      <c r="K22" s="145"/>
      <c r="L22" s="144"/>
      <c r="M22" s="9"/>
      <c r="N22" s="145"/>
      <c r="O22" s="9"/>
      <c r="P22" s="9"/>
      <c r="Q22" s="146"/>
      <c r="R22" s="23"/>
      <c r="S22" s="9"/>
      <c r="T22" s="18">
        <v>10</v>
      </c>
      <c r="U22" s="144"/>
      <c r="V22" s="9"/>
      <c r="W22" s="145"/>
      <c r="X22" s="9"/>
      <c r="Y22" s="9"/>
      <c r="Z22" s="146"/>
      <c r="AA22" s="23"/>
      <c r="AB22" s="66"/>
      <c r="AC22" s="97"/>
      <c r="AD22" s="67"/>
      <c r="AE22" s="67"/>
      <c r="AF22" s="68"/>
    </row>
    <row r="23" spans="2:32" ht="18.600000000000001" customHeight="1" x14ac:dyDescent="0.5">
      <c r="B23" s="20"/>
      <c r="C23" s="147"/>
      <c r="D23" s="148"/>
      <c r="E23" s="149"/>
      <c r="F23" s="147"/>
      <c r="G23" s="148"/>
      <c r="H23" s="149"/>
      <c r="I23" s="147"/>
      <c r="J23" s="148"/>
      <c r="K23" s="149"/>
      <c r="L23" s="147"/>
      <c r="M23" s="148"/>
      <c r="N23" s="149"/>
      <c r="O23" s="148"/>
      <c r="P23" s="148"/>
      <c r="Q23" s="150"/>
      <c r="R23" s="21"/>
      <c r="S23" s="9"/>
      <c r="T23" s="20"/>
      <c r="U23" s="147"/>
      <c r="V23" s="148"/>
      <c r="W23" s="149"/>
      <c r="X23" s="148"/>
      <c r="Y23" s="148"/>
      <c r="Z23" s="150"/>
      <c r="AA23" s="21"/>
      <c r="AB23" s="62"/>
      <c r="AC23" s="60"/>
      <c r="AD23" s="45"/>
      <c r="AE23" s="45"/>
      <c r="AF23" s="63"/>
    </row>
    <row r="24" spans="2:32" ht="18.600000000000001" customHeight="1" x14ac:dyDescent="0.5">
      <c r="B24" s="18">
        <v>11</v>
      </c>
      <c r="C24" s="144"/>
      <c r="D24" s="9"/>
      <c r="E24" s="145"/>
      <c r="F24" s="144"/>
      <c r="G24" s="9"/>
      <c r="H24" s="145"/>
      <c r="I24" s="144"/>
      <c r="J24" s="9"/>
      <c r="K24" s="145"/>
      <c r="L24" s="144"/>
      <c r="M24" s="9"/>
      <c r="N24" s="145"/>
      <c r="O24" s="9"/>
      <c r="P24" s="9"/>
      <c r="Q24" s="146"/>
      <c r="R24" s="21"/>
      <c r="S24" s="9"/>
      <c r="T24" s="18">
        <v>11</v>
      </c>
      <c r="U24" s="144"/>
      <c r="V24" s="9"/>
      <c r="W24" s="145"/>
      <c r="X24" s="9"/>
      <c r="Y24" s="9"/>
      <c r="Z24" s="146"/>
      <c r="AA24" s="21"/>
      <c r="AB24" s="72"/>
      <c r="AC24" s="73"/>
      <c r="AD24" s="74"/>
      <c r="AE24" s="74"/>
      <c r="AF24" s="75"/>
    </row>
    <row r="25" spans="2:32" ht="18.600000000000001" customHeight="1" x14ac:dyDescent="0.5">
      <c r="B25" s="20"/>
      <c r="C25" s="147"/>
      <c r="D25" s="148"/>
      <c r="E25" s="149"/>
      <c r="F25" s="147"/>
      <c r="G25" s="148"/>
      <c r="H25" s="149"/>
      <c r="I25" s="147"/>
      <c r="J25" s="148"/>
      <c r="K25" s="149"/>
      <c r="L25" s="147"/>
      <c r="M25" s="148"/>
      <c r="N25" s="149"/>
      <c r="O25" s="148"/>
      <c r="P25" s="148"/>
      <c r="Q25" s="150"/>
      <c r="R25" s="21"/>
      <c r="S25" s="9"/>
      <c r="T25" s="20"/>
      <c r="U25" s="147"/>
      <c r="V25" s="148"/>
      <c r="W25" s="149"/>
      <c r="X25" s="148"/>
      <c r="Y25" s="148"/>
      <c r="Z25" s="150"/>
      <c r="AA25" s="21"/>
      <c r="AB25" s="72"/>
      <c r="AC25" s="73"/>
      <c r="AD25" s="74"/>
      <c r="AE25" s="74"/>
      <c r="AF25" s="75"/>
    </row>
    <row r="26" spans="2:32" ht="18.600000000000001" customHeight="1" x14ac:dyDescent="0.5">
      <c r="B26" s="18">
        <v>12</v>
      </c>
      <c r="C26" s="144"/>
      <c r="D26" s="9"/>
      <c r="E26" s="145"/>
      <c r="F26" s="144"/>
      <c r="G26" s="9"/>
      <c r="H26" s="145"/>
      <c r="I26" s="144"/>
      <c r="J26" s="9"/>
      <c r="K26" s="145"/>
      <c r="L26" s="144"/>
      <c r="M26" s="9"/>
      <c r="N26" s="145"/>
      <c r="O26" s="9"/>
      <c r="P26" s="9"/>
      <c r="Q26" s="146"/>
      <c r="R26" s="23"/>
      <c r="S26" s="9"/>
      <c r="T26" s="18">
        <v>12</v>
      </c>
      <c r="U26" s="144"/>
      <c r="V26" s="9"/>
      <c r="W26" s="145"/>
      <c r="X26" s="9"/>
      <c r="Y26" s="9"/>
      <c r="Z26" s="146"/>
      <c r="AA26" s="23"/>
      <c r="AB26" s="72"/>
      <c r="AC26" s="73"/>
      <c r="AD26" s="74"/>
      <c r="AE26" s="74"/>
      <c r="AF26" s="75"/>
    </row>
    <row r="27" spans="2:32" ht="18.600000000000001" customHeight="1" x14ac:dyDescent="0.5">
      <c r="B27" s="20"/>
      <c r="C27" s="147"/>
      <c r="D27" s="148"/>
      <c r="E27" s="149"/>
      <c r="F27" s="147"/>
      <c r="G27" s="148"/>
      <c r="H27" s="149"/>
      <c r="I27" s="147"/>
      <c r="J27" s="148"/>
      <c r="K27" s="149"/>
      <c r="L27" s="147"/>
      <c r="M27" s="148"/>
      <c r="N27" s="149"/>
      <c r="O27" s="148"/>
      <c r="P27" s="148"/>
      <c r="Q27" s="150"/>
      <c r="R27" s="21"/>
      <c r="S27" s="9"/>
      <c r="T27" s="20"/>
      <c r="U27" s="147"/>
      <c r="V27" s="148"/>
      <c r="W27" s="149"/>
      <c r="X27" s="148"/>
      <c r="Y27" s="148"/>
      <c r="Z27" s="150"/>
      <c r="AA27" s="21"/>
      <c r="AB27" s="72"/>
      <c r="AC27" s="73"/>
      <c r="AD27" s="74"/>
      <c r="AE27" s="74"/>
      <c r="AF27" s="75"/>
    </row>
    <row r="28" spans="2:32" ht="18.600000000000001" customHeight="1" x14ac:dyDescent="0.5">
      <c r="B28" s="18">
        <v>13</v>
      </c>
      <c r="C28" s="144"/>
      <c r="D28" s="9"/>
      <c r="E28" s="145"/>
      <c r="F28" s="144"/>
      <c r="G28" s="9"/>
      <c r="H28" s="145"/>
      <c r="I28" s="144"/>
      <c r="J28" s="9"/>
      <c r="K28" s="145"/>
      <c r="L28" s="144"/>
      <c r="M28" s="9"/>
      <c r="N28" s="145"/>
      <c r="O28" s="9"/>
      <c r="P28" s="9"/>
      <c r="Q28" s="146"/>
      <c r="R28" s="21"/>
      <c r="S28" s="9"/>
      <c r="T28" s="18">
        <v>13</v>
      </c>
      <c r="U28" s="144"/>
      <c r="V28" s="9"/>
      <c r="W28" s="145"/>
      <c r="X28" s="9"/>
      <c r="Y28" s="9"/>
      <c r="Z28" s="146"/>
      <c r="AA28" s="21"/>
      <c r="AB28" s="72"/>
      <c r="AC28" s="73"/>
      <c r="AD28" s="74"/>
      <c r="AE28" s="74"/>
      <c r="AF28" s="75"/>
    </row>
    <row r="29" spans="2:32" ht="18.600000000000001" customHeight="1" x14ac:dyDescent="0.5">
      <c r="B29" s="20"/>
      <c r="C29" s="147"/>
      <c r="D29" s="148"/>
      <c r="E29" s="149"/>
      <c r="F29" s="147"/>
      <c r="G29" s="148"/>
      <c r="H29" s="149"/>
      <c r="I29" s="147"/>
      <c r="J29" s="148"/>
      <c r="K29" s="149"/>
      <c r="L29" s="147"/>
      <c r="M29" s="148"/>
      <c r="N29" s="149"/>
      <c r="O29" s="148"/>
      <c r="P29" s="148"/>
      <c r="Q29" s="150"/>
      <c r="R29" s="21"/>
      <c r="S29" s="9"/>
      <c r="T29" s="20"/>
      <c r="U29" s="147"/>
      <c r="V29" s="148"/>
      <c r="W29" s="149"/>
      <c r="X29" s="148"/>
      <c r="Y29" s="148"/>
      <c r="Z29" s="150"/>
      <c r="AA29" s="21"/>
      <c r="AB29" s="72"/>
      <c r="AC29" s="73"/>
      <c r="AD29" s="74"/>
      <c r="AE29" s="74"/>
      <c r="AF29" s="75"/>
    </row>
    <row r="30" spans="2:32" ht="18.600000000000001" customHeight="1" x14ac:dyDescent="0.5">
      <c r="B30" s="18">
        <v>14</v>
      </c>
      <c r="C30" s="144"/>
      <c r="D30" s="9"/>
      <c r="E30" s="145"/>
      <c r="F30" s="144"/>
      <c r="G30" s="9"/>
      <c r="H30" s="145"/>
      <c r="I30" s="144"/>
      <c r="J30" s="9"/>
      <c r="K30" s="145"/>
      <c r="L30" s="144"/>
      <c r="M30" s="9"/>
      <c r="N30" s="145"/>
      <c r="O30" s="9"/>
      <c r="P30" s="9"/>
      <c r="Q30" s="146"/>
      <c r="R30" s="23"/>
      <c r="S30" s="9"/>
      <c r="T30" s="18">
        <v>14</v>
      </c>
      <c r="U30" s="144"/>
      <c r="V30" s="9"/>
      <c r="W30" s="145"/>
      <c r="X30" s="9"/>
      <c r="Y30" s="9"/>
      <c r="Z30" s="146"/>
      <c r="AA30" s="23"/>
      <c r="AB30" s="66"/>
      <c r="AC30" s="97"/>
      <c r="AD30" s="67"/>
      <c r="AE30" s="67"/>
      <c r="AF30" s="68"/>
    </row>
    <row r="31" spans="2:32" ht="18.600000000000001" customHeight="1" x14ac:dyDescent="0.5">
      <c r="B31" s="20"/>
      <c r="C31" s="147"/>
      <c r="D31" s="148"/>
      <c r="E31" s="149"/>
      <c r="F31" s="147"/>
      <c r="G31" s="148"/>
      <c r="H31" s="149"/>
      <c r="I31" s="147"/>
      <c r="J31" s="148"/>
      <c r="K31" s="149"/>
      <c r="L31" s="147"/>
      <c r="M31" s="148"/>
      <c r="N31" s="149"/>
      <c r="O31" s="148"/>
      <c r="P31" s="148"/>
      <c r="Q31" s="150"/>
      <c r="R31" s="21"/>
      <c r="S31" s="9"/>
      <c r="T31" s="20"/>
      <c r="U31" s="147"/>
      <c r="V31" s="148"/>
      <c r="W31" s="149"/>
      <c r="X31" s="148"/>
      <c r="Y31" s="148"/>
      <c r="Z31" s="150"/>
      <c r="AA31" s="21"/>
      <c r="AB31" s="62"/>
      <c r="AC31" s="60"/>
      <c r="AD31" s="45"/>
      <c r="AE31" s="45"/>
      <c r="AF31" s="63"/>
    </row>
    <row r="32" spans="2:32" ht="18.600000000000001" customHeight="1" x14ac:dyDescent="0.5">
      <c r="B32" s="18">
        <v>15</v>
      </c>
      <c r="C32" s="144"/>
      <c r="D32" s="9"/>
      <c r="E32" s="145"/>
      <c r="F32" s="144"/>
      <c r="G32" s="9"/>
      <c r="H32" s="145"/>
      <c r="I32" s="144"/>
      <c r="J32" s="9"/>
      <c r="K32" s="145"/>
      <c r="L32" s="144"/>
      <c r="M32" s="9"/>
      <c r="N32" s="145"/>
      <c r="O32" s="9"/>
      <c r="P32" s="9"/>
      <c r="Q32" s="146"/>
      <c r="R32" s="21"/>
      <c r="S32" s="9"/>
      <c r="T32" s="18">
        <v>15</v>
      </c>
      <c r="U32" s="144"/>
      <c r="V32" s="9"/>
      <c r="W32" s="145"/>
      <c r="X32" s="9"/>
      <c r="Y32" s="9"/>
      <c r="Z32" s="146"/>
      <c r="AA32" s="21"/>
      <c r="AB32" s="72"/>
      <c r="AC32" s="73"/>
      <c r="AD32" s="74"/>
      <c r="AE32" s="74"/>
      <c r="AF32" s="75"/>
    </row>
    <row r="33" spans="2:32" ht="18.600000000000001" customHeight="1" x14ac:dyDescent="0.5">
      <c r="B33" s="20"/>
      <c r="C33" s="147"/>
      <c r="D33" s="148"/>
      <c r="E33" s="149"/>
      <c r="F33" s="147"/>
      <c r="G33" s="148"/>
      <c r="H33" s="149"/>
      <c r="I33" s="147"/>
      <c r="J33" s="148"/>
      <c r="K33" s="149"/>
      <c r="L33" s="147"/>
      <c r="M33" s="148"/>
      <c r="N33" s="149"/>
      <c r="O33" s="148"/>
      <c r="P33" s="148"/>
      <c r="Q33" s="150"/>
      <c r="R33" s="21"/>
      <c r="S33" s="9"/>
      <c r="T33" s="20"/>
      <c r="U33" s="147"/>
      <c r="V33" s="148"/>
      <c r="W33" s="149"/>
      <c r="X33" s="148"/>
      <c r="Y33" s="148"/>
      <c r="Z33" s="150"/>
      <c r="AA33" s="21"/>
      <c r="AB33" s="72"/>
      <c r="AC33" s="73"/>
      <c r="AD33" s="74"/>
      <c r="AE33" s="74"/>
      <c r="AF33" s="75"/>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2"/>
      <c r="AC34" s="73"/>
      <c r="AD34" s="74"/>
      <c r="AE34" s="74"/>
      <c r="AF34" s="75"/>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2"/>
      <c r="AC35" s="73"/>
      <c r="AD35" s="74"/>
      <c r="AE35" s="74"/>
      <c r="AF35" s="75"/>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2"/>
      <c r="AC36" s="73"/>
      <c r="AD36" s="74"/>
      <c r="AE36" s="74"/>
      <c r="AF36" s="75"/>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2"/>
      <c r="AC37" s="73"/>
      <c r="AD37" s="74"/>
      <c r="AE37" s="74"/>
      <c r="AF37" s="75"/>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6"/>
      <c r="AC38" s="97"/>
      <c r="AD38" s="67"/>
      <c r="AE38" s="67"/>
      <c r="AF38" s="68"/>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08" t="s">
        <v>9</v>
      </c>
      <c r="AC39" s="60"/>
      <c r="AD39" s="38"/>
      <c r="AE39" s="38"/>
      <c r="AF39" s="42"/>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09"/>
      <c r="AC40" s="60"/>
      <c r="AD40" s="38"/>
      <c r="AE40" s="38"/>
      <c r="AF40" s="42"/>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09"/>
      <c r="AC41" s="60"/>
      <c r="AD41" s="38"/>
      <c r="AE41" s="38"/>
      <c r="AF41" s="42"/>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10"/>
      <c r="AC42" s="98"/>
      <c r="AD42" s="47"/>
      <c r="AE42" s="47"/>
      <c r="AF42" s="48"/>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49" t="s">
        <v>10</v>
      </c>
      <c r="AC43" s="38"/>
      <c r="AE43" s="49"/>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50"/>
      <c r="AC44" s="51"/>
      <c r="AD44" s="51"/>
      <c r="AE44" s="51"/>
      <c r="AF44" s="52"/>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53"/>
      <c r="AC45" s="38"/>
      <c r="AD45" s="38"/>
      <c r="AE45" s="38"/>
      <c r="AF45" s="54"/>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53"/>
      <c r="AC46" s="38"/>
      <c r="AD46" s="38"/>
      <c r="AE46" s="38"/>
      <c r="AF46" s="54"/>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55"/>
      <c r="AC47" s="56"/>
      <c r="AD47" s="56"/>
      <c r="AE47" s="56"/>
      <c r="AF47" s="57"/>
    </row>
  </sheetData>
  <mergeCells count="30">
    <mergeCell ref="AB39:AB42"/>
    <mergeCell ref="I1:K1"/>
    <mergeCell ref="L1:N1"/>
    <mergeCell ref="O1:Q1"/>
    <mergeCell ref="AD2:AF2"/>
    <mergeCell ref="L3:N6"/>
    <mergeCell ref="AB3:AB6"/>
    <mergeCell ref="AC3:AC6"/>
    <mergeCell ref="O2:Q2"/>
    <mergeCell ref="I3:K6"/>
    <mergeCell ref="L2:N2"/>
    <mergeCell ref="L7:N7"/>
    <mergeCell ref="X1:Z1"/>
    <mergeCell ref="U1:W1"/>
    <mergeCell ref="U2:W2"/>
    <mergeCell ref="X2:Z2"/>
    <mergeCell ref="F7:H7"/>
    <mergeCell ref="I7:K7"/>
    <mergeCell ref="B3:B6"/>
    <mergeCell ref="C3:E6"/>
    <mergeCell ref="F3:H6"/>
    <mergeCell ref="C1:E1"/>
    <mergeCell ref="F1:H1"/>
    <mergeCell ref="X3:Z6"/>
    <mergeCell ref="C2:E2"/>
    <mergeCell ref="O3:Q6"/>
    <mergeCell ref="I2:K2"/>
    <mergeCell ref="F2:H2"/>
    <mergeCell ref="T3:T6"/>
    <mergeCell ref="U3:W6"/>
  </mergeCells>
  <phoneticPr fontId="2"/>
  <dataValidations count="2">
    <dataValidation imeMode="on" allowBlank="1" showInputMessage="1" showErrorMessage="1" sqref="AA26:AA27 AA14:AA15 AA30:AA31 U7:Z7 AA18:AA19 AC8:AD39 AA22:AA23 U2 AA2 X2 AC3:AD3 C2:R3 AE8:AE38 C7:R7 AD2 U3:AA3 AE7 AC7:AD7 AA7 AA10:AA11" xr:uid="{00000000-0002-0000-0100-000000000000}"/>
    <dataValidation imeMode="off" allowBlank="1" showInputMessage="1" showErrorMessage="1" sqref="R14 R18 R26 R30 R10 R22" xr:uid="{00000000-0002-0000-0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13"/>
  </sheetPr>
  <dimension ref="B1:AF47"/>
  <sheetViews>
    <sheetView showGridLines="0" showZeros="0" view="pageBreakPreview" zoomScale="70" zoomScaleNormal="40" zoomScaleSheetLayoutView="70" workbookViewId="0">
      <selection activeCell="X1" sqref="X1:Z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45138</v>
      </c>
      <c r="D1" s="186"/>
      <c r="E1" s="186"/>
      <c r="F1" s="186">
        <f>$C$2+1</f>
        <v>45139</v>
      </c>
      <c r="G1" s="186"/>
      <c r="H1" s="186"/>
      <c r="I1" s="186">
        <f>$C$2+2</f>
        <v>45140</v>
      </c>
      <c r="J1" s="186"/>
      <c r="K1" s="186"/>
      <c r="L1" s="186">
        <f>$C$2+3</f>
        <v>45141</v>
      </c>
      <c r="M1" s="186"/>
      <c r="N1" s="186"/>
      <c r="O1" s="186">
        <f>$C$2+4</f>
        <v>45142</v>
      </c>
      <c r="P1" s="186"/>
      <c r="Q1" s="186"/>
      <c r="R1" s="5"/>
      <c r="S1" s="5"/>
      <c r="T1" s="5"/>
      <c r="U1" s="186">
        <f>$C$2+5</f>
        <v>45143</v>
      </c>
      <c r="V1" s="186"/>
      <c r="W1" s="186"/>
      <c r="X1" s="186">
        <f>$C$2+6</f>
        <v>45144</v>
      </c>
      <c r="Y1" s="186"/>
      <c r="Z1" s="186"/>
      <c r="AA1" s="6"/>
      <c r="AB1" s="93" t="s">
        <v>33</v>
      </c>
      <c r="AC1" s="90"/>
      <c r="AD1" s="90"/>
      <c r="AE1" s="95" t="s">
        <v>14</v>
      </c>
      <c r="AF1" s="88">
        <f>'18週'!AF1+1</f>
        <v>19</v>
      </c>
    </row>
    <row r="2" spans="2:32" ht="27" customHeight="1" thickTop="1" thickBot="1" x14ac:dyDescent="0.65">
      <c r="B2" s="7"/>
      <c r="C2" s="196">
        <f>'18週'!C2:E2+7</f>
        <v>45138</v>
      </c>
      <c r="D2" s="197"/>
      <c r="E2" s="198"/>
      <c r="F2" s="197">
        <f>C2+1</f>
        <v>45139</v>
      </c>
      <c r="G2" s="197"/>
      <c r="H2" s="197"/>
      <c r="I2" s="196">
        <f>F2+1</f>
        <v>45140</v>
      </c>
      <c r="J2" s="197"/>
      <c r="K2" s="198"/>
      <c r="L2" s="196">
        <f>I2+1</f>
        <v>45141</v>
      </c>
      <c r="M2" s="197"/>
      <c r="N2" s="198"/>
      <c r="O2" s="197">
        <f>L2+1</f>
        <v>45142</v>
      </c>
      <c r="P2" s="197"/>
      <c r="Q2" s="220"/>
      <c r="R2" s="175"/>
      <c r="S2" s="176"/>
      <c r="T2" s="7"/>
      <c r="U2" s="221">
        <f>O2+1</f>
        <v>45143</v>
      </c>
      <c r="V2" s="222"/>
      <c r="W2" s="223"/>
      <c r="X2" s="224">
        <f>U2+1</f>
        <v>45144</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44"/>
      <c r="D14" s="9"/>
      <c r="E14" s="145"/>
      <c r="F14" s="144"/>
      <c r="G14" s="9"/>
      <c r="H14" s="145"/>
      <c r="I14" s="144"/>
      <c r="J14" s="9"/>
      <c r="K14" s="145"/>
      <c r="L14" s="144"/>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44"/>
      <c r="D16" s="9"/>
      <c r="E16" s="145"/>
      <c r="F16" s="144"/>
      <c r="G16" s="9"/>
      <c r="H16" s="145"/>
      <c r="I16" s="144"/>
      <c r="J16" s="9"/>
      <c r="K16" s="145"/>
      <c r="L16" s="144"/>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47"/>
      <c r="G17" s="148"/>
      <c r="H17" s="149"/>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44"/>
      <c r="D18" s="9"/>
      <c r="E18" s="145"/>
      <c r="F18" s="144"/>
      <c r="G18" s="9"/>
      <c r="H18" s="145"/>
      <c r="I18" s="144"/>
      <c r="J18" s="9"/>
      <c r="K18" s="145"/>
      <c r="L18" s="144"/>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44"/>
      <c r="D20" s="9"/>
      <c r="E20" s="145"/>
      <c r="F20" s="144"/>
      <c r="G20" s="9"/>
      <c r="H20" s="145"/>
      <c r="I20" s="144"/>
      <c r="J20" s="9"/>
      <c r="K20" s="145"/>
      <c r="L20" s="144"/>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44"/>
      <c r="D22" s="9"/>
      <c r="E22" s="145"/>
      <c r="F22" s="144"/>
      <c r="G22" s="9"/>
      <c r="H22" s="145"/>
      <c r="I22" s="144"/>
      <c r="J22" s="9"/>
      <c r="K22" s="145"/>
      <c r="L22" s="144"/>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44"/>
      <c r="D24" s="9"/>
      <c r="E24" s="145"/>
      <c r="F24" s="144"/>
      <c r="G24" s="9"/>
      <c r="H24" s="145"/>
      <c r="I24" s="144"/>
      <c r="J24" s="9"/>
      <c r="K24" s="145"/>
      <c r="L24" s="144"/>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44"/>
      <c r="D26" s="9"/>
      <c r="E26" s="145"/>
      <c r="F26" s="144"/>
      <c r="G26" s="9"/>
      <c r="H26" s="145"/>
      <c r="I26" s="144"/>
      <c r="J26" s="9"/>
      <c r="K26" s="145"/>
      <c r="L26" s="144"/>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44"/>
      <c r="D28" s="9"/>
      <c r="E28" s="145"/>
      <c r="F28" s="144"/>
      <c r="G28" s="9"/>
      <c r="H28" s="145"/>
      <c r="I28" s="144"/>
      <c r="J28" s="9"/>
      <c r="K28" s="145"/>
      <c r="L28" s="144"/>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44"/>
      <c r="D30" s="9"/>
      <c r="E30" s="145"/>
      <c r="F30" s="144"/>
      <c r="G30" s="9"/>
      <c r="H30" s="145"/>
      <c r="I30" s="144"/>
      <c r="J30" s="9"/>
      <c r="K30" s="145"/>
      <c r="L30" s="144"/>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44"/>
      <c r="D32" s="9"/>
      <c r="E32" s="145"/>
      <c r="F32" s="144"/>
      <c r="G32" s="9"/>
      <c r="H32" s="145"/>
      <c r="I32" s="144"/>
      <c r="J32" s="9"/>
      <c r="K32" s="145"/>
      <c r="L32" s="144"/>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2">
    <mergeCell ref="AB39:AB42"/>
    <mergeCell ref="X3:Z6"/>
    <mergeCell ref="AB3:AB6"/>
    <mergeCell ref="AC3:AC6"/>
    <mergeCell ref="O3:Q6"/>
    <mergeCell ref="T3:T6"/>
    <mergeCell ref="U3:W6"/>
    <mergeCell ref="B3:B6"/>
    <mergeCell ref="C3:E6"/>
    <mergeCell ref="F3:H6"/>
    <mergeCell ref="I3:K6"/>
    <mergeCell ref="L3:N6"/>
    <mergeCell ref="C7:E7"/>
    <mergeCell ref="F7:H7"/>
    <mergeCell ref="I7:K7"/>
    <mergeCell ref="L7:N7"/>
    <mergeCell ref="AD2:AF2"/>
    <mergeCell ref="O7:Q7"/>
    <mergeCell ref="U1:W1"/>
    <mergeCell ref="X1:Z1"/>
    <mergeCell ref="C2:E2"/>
    <mergeCell ref="F2:H2"/>
    <mergeCell ref="I2:K2"/>
    <mergeCell ref="L2:N2"/>
    <mergeCell ref="O2:Q2"/>
    <mergeCell ref="U2:W2"/>
    <mergeCell ref="X2:Z2"/>
    <mergeCell ref="C1:E1"/>
    <mergeCell ref="F1:H1"/>
    <mergeCell ref="I1:K1"/>
    <mergeCell ref="L1:N1"/>
    <mergeCell ref="O1:Q1"/>
  </mergeCells>
  <phoneticPr fontId="2"/>
  <dataValidations count="2">
    <dataValidation imeMode="on" allowBlank="1" showInputMessage="1" showErrorMessage="1" sqref="AA26:AA27 AA14:AA15 AA30:AA31 U7:Z7 AA18:AA19 C7:R7 AA22:AA23 AE8:AE38 AC8:AD39 AD2 C2:R3 U3:AA3 U2 AA2 X2 AC3:AD3 AC7:AD7 AE7 AA7 AA10:AA11" xr:uid="{00000000-0002-0000-1300-000000000000}"/>
    <dataValidation imeMode="off" allowBlank="1" showInputMessage="1" showErrorMessage="1" sqref="R22 R14 R18 R26 R30 R10" xr:uid="{00000000-0002-0000-1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13"/>
  </sheetPr>
  <dimension ref="B1:AF47"/>
  <sheetViews>
    <sheetView showGridLines="0" showZeros="0" view="pageBreakPreview" topLeftCell="A18" zoomScale="70" zoomScaleNormal="40" zoomScaleSheetLayoutView="70" workbookViewId="0">
      <selection activeCell="B7" sqref="B7:B4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45145</v>
      </c>
      <c r="D1" s="186"/>
      <c r="E1" s="186"/>
      <c r="F1" s="186">
        <f>$C$2+1</f>
        <v>45146</v>
      </c>
      <c r="G1" s="186"/>
      <c r="H1" s="186"/>
      <c r="I1" s="186">
        <f>$C$2+2</f>
        <v>45147</v>
      </c>
      <c r="J1" s="186"/>
      <c r="K1" s="186"/>
      <c r="L1" s="186">
        <f>$C$2+3</f>
        <v>45148</v>
      </c>
      <c r="M1" s="186"/>
      <c r="N1" s="186"/>
      <c r="O1" s="186">
        <f>$C$2+4</f>
        <v>45149</v>
      </c>
      <c r="P1" s="186"/>
      <c r="Q1" s="186"/>
      <c r="R1" s="5"/>
      <c r="S1" s="5"/>
      <c r="T1" s="5"/>
      <c r="U1" s="186">
        <f>$C$2+5</f>
        <v>45150</v>
      </c>
      <c r="V1" s="186"/>
      <c r="W1" s="186"/>
      <c r="X1" s="186">
        <f>$C$2+6</f>
        <v>45151</v>
      </c>
      <c r="Y1" s="186"/>
      <c r="Z1" s="186"/>
      <c r="AA1" s="6"/>
      <c r="AB1" s="93" t="s">
        <v>33</v>
      </c>
      <c r="AC1" s="90"/>
      <c r="AD1" s="90"/>
      <c r="AE1" s="95" t="s">
        <v>14</v>
      </c>
      <c r="AF1" s="88">
        <f>'19週'!AF1+1</f>
        <v>20</v>
      </c>
    </row>
    <row r="2" spans="2:32" ht="27" customHeight="1" thickTop="1" thickBot="1" x14ac:dyDescent="0.65">
      <c r="B2" s="7"/>
      <c r="C2" s="237">
        <f>'19週'!C2:E2+7</f>
        <v>45145</v>
      </c>
      <c r="D2" s="238"/>
      <c r="E2" s="239"/>
      <c r="F2" s="197">
        <f>C2+1</f>
        <v>45146</v>
      </c>
      <c r="G2" s="197"/>
      <c r="H2" s="197"/>
      <c r="I2" s="196">
        <f>F2+1</f>
        <v>45147</v>
      </c>
      <c r="J2" s="197"/>
      <c r="K2" s="198"/>
      <c r="L2" s="196">
        <f>I2+1</f>
        <v>45148</v>
      </c>
      <c r="M2" s="197"/>
      <c r="N2" s="198"/>
      <c r="O2" s="224">
        <f>L2+1</f>
        <v>45149</v>
      </c>
      <c r="P2" s="224"/>
      <c r="Q2" s="225"/>
      <c r="R2" s="175"/>
      <c r="S2" s="176"/>
      <c r="T2" s="7"/>
      <c r="U2" s="221">
        <f>O2+1</f>
        <v>45150</v>
      </c>
      <c r="V2" s="222"/>
      <c r="W2" s="223"/>
      <c r="X2" s="224">
        <f>U2+1</f>
        <v>45151</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t="str">
        <f>IFERROR(VLOOKUP($O$2,年計!$A$6:$B$371,2,FALSE),"")</f>
        <v>＜山の日＞</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44"/>
      <c r="D14" s="9"/>
      <c r="E14" s="145"/>
      <c r="F14" s="144"/>
      <c r="G14" s="9"/>
      <c r="H14" s="145"/>
      <c r="I14" s="144"/>
      <c r="J14" s="9"/>
      <c r="K14" s="145"/>
      <c r="L14" s="144"/>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44"/>
      <c r="D16" s="9"/>
      <c r="E16" s="145"/>
      <c r="F16" s="144"/>
      <c r="G16" s="9"/>
      <c r="H16" s="145"/>
      <c r="I16" s="144"/>
      <c r="J16" s="9"/>
      <c r="K16" s="145"/>
      <c r="L16" s="144"/>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47"/>
      <c r="G17" s="148"/>
      <c r="H17" s="149"/>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44"/>
      <c r="D18" s="9"/>
      <c r="E18" s="145"/>
      <c r="F18" s="144"/>
      <c r="G18" s="9"/>
      <c r="H18" s="145"/>
      <c r="I18" s="144"/>
      <c r="J18" s="9"/>
      <c r="K18" s="145"/>
      <c r="L18" s="144"/>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44"/>
      <c r="D20" s="9"/>
      <c r="E20" s="145"/>
      <c r="F20" s="144"/>
      <c r="G20" s="9"/>
      <c r="H20" s="145"/>
      <c r="I20" s="144"/>
      <c r="J20" s="9"/>
      <c r="K20" s="145"/>
      <c r="L20" s="144"/>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44"/>
      <c r="D22" s="9"/>
      <c r="E22" s="145"/>
      <c r="F22" s="144"/>
      <c r="G22" s="9"/>
      <c r="H22" s="145"/>
      <c r="I22" s="144"/>
      <c r="J22" s="9"/>
      <c r="K22" s="145"/>
      <c r="L22" s="144"/>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44"/>
      <c r="D24" s="9"/>
      <c r="E24" s="145"/>
      <c r="F24" s="144"/>
      <c r="G24" s="9"/>
      <c r="H24" s="145"/>
      <c r="I24" s="144"/>
      <c r="J24" s="9"/>
      <c r="K24" s="145"/>
      <c r="L24" s="144"/>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44"/>
      <c r="D26" s="9"/>
      <c r="E26" s="145"/>
      <c r="F26" s="144"/>
      <c r="G26" s="9"/>
      <c r="H26" s="145"/>
      <c r="I26" s="144"/>
      <c r="J26" s="9"/>
      <c r="K26" s="145"/>
      <c r="L26" s="144"/>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44"/>
      <c r="D28" s="9"/>
      <c r="E28" s="145"/>
      <c r="F28" s="144"/>
      <c r="G28" s="9"/>
      <c r="H28" s="145"/>
      <c r="I28" s="144"/>
      <c r="J28" s="9"/>
      <c r="K28" s="145"/>
      <c r="L28" s="144"/>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44"/>
      <c r="D30" s="9"/>
      <c r="E30" s="145"/>
      <c r="F30" s="144"/>
      <c r="G30" s="9"/>
      <c r="H30" s="145"/>
      <c r="I30" s="144"/>
      <c r="J30" s="9"/>
      <c r="K30" s="145"/>
      <c r="L30" s="144"/>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44"/>
      <c r="D32" s="9"/>
      <c r="E32" s="145"/>
      <c r="F32" s="144"/>
      <c r="G32" s="9"/>
      <c r="H32" s="145"/>
      <c r="I32" s="144"/>
      <c r="J32" s="9"/>
      <c r="K32" s="145"/>
      <c r="L32" s="144"/>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2">
    <mergeCell ref="AB39:AB42"/>
    <mergeCell ref="X3:Z6"/>
    <mergeCell ref="AB3:AB6"/>
    <mergeCell ref="AC3:AC6"/>
    <mergeCell ref="O3:Q6"/>
    <mergeCell ref="T3:T6"/>
    <mergeCell ref="U3:W6"/>
    <mergeCell ref="B3:B6"/>
    <mergeCell ref="C3:E6"/>
    <mergeCell ref="F3:H6"/>
    <mergeCell ref="I3:K6"/>
    <mergeCell ref="L3:N6"/>
    <mergeCell ref="C7:E7"/>
    <mergeCell ref="F7:H7"/>
    <mergeCell ref="I7:K7"/>
    <mergeCell ref="L7:N7"/>
    <mergeCell ref="AD2:AF2"/>
    <mergeCell ref="O7:Q7"/>
    <mergeCell ref="U1:W1"/>
    <mergeCell ref="X1:Z1"/>
    <mergeCell ref="C2:E2"/>
    <mergeCell ref="F2:H2"/>
    <mergeCell ref="I2:K2"/>
    <mergeCell ref="L2:N2"/>
    <mergeCell ref="O2:Q2"/>
    <mergeCell ref="U2:W2"/>
    <mergeCell ref="X2:Z2"/>
    <mergeCell ref="C1:E1"/>
    <mergeCell ref="F1:H1"/>
    <mergeCell ref="I1:K1"/>
    <mergeCell ref="L1:N1"/>
    <mergeCell ref="O1:Q1"/>
  </mergeCells>
  <phoneticPr fontId="2"/>
  <dataValidations count="2">
    <dataValidation imeMode="off" allowBlank="1" showInputMessage="1" showErrorMessage="1" sqref="R22 R14 R18 R26 R30 R10" xr:uid="{00000000-0002-0000-1400-000000000000}"/>
    <dataValidation imeMode="on" allowBlank="1" showInputMessage="1" showErrorMessage="1" sqref="AA26:AA27 AA14:AA15 AA30:AA31 U7:Z7 AA18:AA19 C7:R7 AA22:AA23 AE8:AE38 AC8:AD39 AD2 C2:R3 U3:AA3 U2 AA2 X2 AC3:AD3 AC7:AD7 AE7 AA7 AA10:AA11" xr:uid="{00000000-0002-0000-1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3"/>
  </sheetPr>
  <dimension ref="B1:AF47"/>
  <sheetViews>
    <sheetView showGridLines="0" showZeros="0" view="pageBreakPreview" zoomScale="70" zoomScaleNormal="40" zoomScaleSheetLayoutView="70" workbookViewId="0">
      <selection activeCell="B7" sqref="B7:E4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45152</v>
      </c>
      <c r="D1" s="186"/>
      <c r="E1" s="186"/>
      <c r="F1" s="186">
        <f>$C$2+1</f>
        <v>45153</v>
      </c>
      <c r="G1" s="186"/>
      <c r="H1" s="186"/>
      <c r="I1" s="186">
        <f>$C$2+2</f>
        <v>45154</v>
      </c>
      <c r="J1" s="186"/>
      <c r="K1" s="186"/>
      <c r="L1" s="186">
        <f>$C$2+3</f>
        <v>45155</v>
      </c>
      <c r="M1" s="186"/>
      <c r="N1" s="186"/>
      <c r="O1" s="186">
        <f>$C$2+4</f>
        <v>45156</v>
      </c>
      <c r="P1" s="186"/>
      <c r="Q1" s="186"/>
      <c r="R1" s="5"/>
      <c r="S1" s="5"/>
      <c r="T1" s="5"/>
      <c r="U1" s="186">
        <f>$C$2+5</f>
        <v>45157</v>
      </c>
      <c r="V1" s="186"/>
      <c r="W1" s="186"/>
      <c r="X1" s="186">
        <f>$C$2+6</f>
        <v>45158</v>
      </c>
      <c r="Y1" s="186"/>
      <c r="Z1" s="186"/>
      <c r="AA1" s="6"/>
      <c r="AB1" s="93" t="s">
        <v>33</v>
      </c>
      <c r="AC1" s="90"/>
      <c r="AD1" s="90"/>
      <c r="AE1" s="95" t="s">
        <v>14</v>
      </c>
      <c r="AF1" s="88">
        <f>'20週'!AF1+1</f>
        <v>21</v>
      </c>
    </row>
    <row r="2" spans="2:32" ht="27" customHeight="1" thickTop="1" thickBot="1" x14ac:dyDescent="0.65">
      <c r="B2" s="7"/>
      <c r="C2" s="196">
        <f>'20週'!C2:E2+7</f>
        <v>45152</v>
      </c>
      <c r="D2" s="197"/>
      <c r="E2" s="198"/>
      <c r="F2" s="197">
        <f>C2+1</f>
        <v>45153</v>
      </c>
      <c r="G2" s="197"/>
      <c r="H2" s="197"/>
      <c r="I2" s="196">
        <f>F2+1</f>
        <v>45154</v>
      </c>
      <c r="J2" s="197"/>
      <c r="K2" s="198"/>
      <c r="L2" s="196">
        <f>I2+1</f>
        <v>45155</v>
      </c>
      <c r="M2" s="197"/>
      <c r="N2" s="198"/>
      <c r="O2" s="197">
        <f>L2+1</f>
        <v>45156</v>
      </c>
      <c r="P2" s="197"/>
      <c r="Q2" s="220"/>
      <c r="R2" s="175"/>
      <c r="S2" s="176"/>
      <c r="T2" s="7"/>
      <c r="U2" s="221">
        <f>O2+1</f>
        <v>45157</v>
      </c>
      <c r="V2" s="222"/>
      <c r="W2" s="223"/>
      <c r="X2" s="224">
        <f>U2+1</f>
        <v>45158</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60"/>
      <c r="D14" s="9"/>
      <c r="E14" s="145"/>
      <c r="F14" s="144"/>
      <c r="G14" s="9"/>
      <c r="H14" s="145"/>
      <c r="I14" s="144"/>
      <c r="J14" s="9"/>
      <c r="K14" s="145"/>
      <c r="L14" s="144"/>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60"/>
      <c r="D16" s="9"/>
      <c r="E16" s="145"/>
      <c r="F16" s="144"/>
      <c r="G16" s="9"/>
      <c r="H16" s="145"/>
      <c r="I16" s="144"/>
      <c r="J16" s="9"/>
      <c r="K16" s="145"/>
      <c r="L16" s="144"/>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47"/>
      <c r="G17" s="148"/>
      <c r="H17" s="149"/>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60"/>
      <c r="D18" s="9"/>
      <c r="E18" s="145"/>
      <c r="F18" s="144"/>
      <c r="G18" s="9"/>
      <c r="H18" s="145"/>
      <c r="I18" s="144"/>
      <c r="J18" s="9"/>
      <c r="K18" s="145"/>
      <c r="L18" s="144"/>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60"/>
      <c r="D20" s="9"/>
      <c r="E20" s="145"/>
      <c r="F20" s="144"/>
      <c r="G20" s="9"/>
      <c r="H20" s="145"/>
      <c r="I20" s="144"/>
      <c r="J20" s="9"/>
      <c r="K20" s="145"/>
      <c r="L20" s="144"/>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60"/>
      <c r="D22" s="9"/>
      <c r="E22" s="145"/>
      <c r="F22" s="144"/>
      <c r="G22" s="9"/>
      <c r="H22" s="145"/>
      <c r="I22" s="144"/>
      <c r="J22" s="9"/>
      <c r="K22" s="145"/>
      <c r="L22" s="144"/>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60"/>
      <c r="D24" s="9"/>
      <c r="E24" s="145"/>
      <c r="F24" s="144"/>
      <c r="G24" s="9"/>
      <c r="H24" s="145"/>
      <c r="I24" s="144"/>
      <c r="J24" s="9"/>
      <c r="K24" s="145"/>
      <c r="L24" s="144"/>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60"/>
      <c r="D26" s="9"/>
      <c r="E26" s="145"/>
      <c r="F26" s="144"/>
      <c r="G26" s="9"/>
      <c r="H26" s="145"/>
      <c r="I26" s="144"/>
      <c r="J26" s="9"/>
      <c r="K26" s="145"/>
      <c r="L26" s="144"/>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60"/>
      <c r="D28" s="9"/>
      <c r="E28" s="145"/>
      <c r="F28" s="144"/>
      <c r="G28" s="9"/>
      <c r="H28" s="145"/>
      <c r="I28" s="144"/>
      <c r="J28" s="9"/>
      <c r="K28" s="145"/>
      <c r="L28" s="144"/>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60"/>
      <c r="D30" s="9"/>
      <c r="E30" s="145"/>
      <c r="F30" s="144"/>
      <c r="G30" s="9"/>
      <c r="H30" s="145"/>
      <c r="I30" s="144"/>
      <c r="J30" s="9"/>
      <c r="K30" s="145"/>
      <c r="L30" s="144"/>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60"/>
      <c r="D32" s="9"/>
      <c r="E32" s="145"/>
      <c r="F32" s="144"/>
      <c r="G32" s="9"/>
      <c r="H32" s="145"/>
      <c r="I32" s="144"/>
      <c r="J32" s="9"/>
      <c r="K32" s="145"/>
      <c r="L32" s="144"/>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2">
    <mergeCell ref="AB39:AB42"/>
    <mergeCell ref="C7:E7"/>
    <mergeCell ref="F7:H7"/>
    <mergeCell ref="I7:K7"/>
    <mergeCell ref="L7:N7"/>
    <mergeCell ref="O7:Q7"/>
    <mergeCell ref="X3:Z6"/>
    <mergeCell ref="AB3:AB6"/>
    <mergeCell ref="AC3:AC6"/>
    <mergeCell ref="B3:B6"/>
    <mergeCell ref="C3:E6"/>
    <mergeCell ref="F3:H6"/>
    <mergeCell ref="I3:K6"/>
    <mergeCell ref="L3:N6"/>
    <mergeCell ref="O3:Q6"/>
    <mergeCell ref="T3:T6"/>
    <mergeCell ref="U3:W6"/>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s>
  <phoneticPr fontId="2"/>
  <conditionalFormatting sqref="P30 P26 P22 P18 P14">
    <cfRule type="cellIs" dxfId="1082" priority="1" stopIfTrue="1" operator="equal">
      <formula>"１年"</formula>
    </cfRule>
    <cfRule type="cellIs" dxfId="1081" priority="2" stopIfTrue="1" operator="equal">
      <formula>"２年"</formula>
    </cfRule>
    <cfRule type="cellIs" dxfId="1080" priority="3" stopIfTrue="1" operator="equal">
      <formula>"３年"</formula>
    </cfRule>
  </conditionalFormatting>
  <dataValidations count="2">
    <dataValidation imeMode="on" allowBlank="1" showInputMessage="1" showErrorMessage="1" sqref="AA26:AA27 AA14:AA15 AA30:AA31 AA18:AA19 AE8:AE38 AA22:AA23 C2:R3 AC8:AD39 AD2 C7:R7 U2 AA2 X2 AC3:AD3 U3:AA3 U7:AA7 AA10:AA11 AC7:AE7" xr:uid="{00000000-0002-0000-1500-000000000000}"/>
    <dataValidation imeMode="off" allowBlank="1" showInputMessage="1" showErrorMessage="1" sqref="R14 R18 R26 R30 R10 R22" xr:uid="{00000000-0002-0000-1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3"/>
  </sheetPr>
  <dimension ref="B1:AF47"/>
  <sheetViews>
    <sheetView showGridLines="0" showZeros="0" view="pageBreakPreview" zoomScale="70" zoomScaleNormal="40" zoomScaleSheetLayoutView="70" workbookViewId="0">
      <selection activeCell="L10" sqref="L10:Q33"/>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45159</v>
      </c>
      <c r="D1" s="186"/>
      <c r="E1" s="186"/>
      <c r="F1" s="186">
        <f>$C$2+1</f>
        <v>45160</v>
      </c>
      <c r="G1" s="186"/>
      <c r="H1" s="186"/>
      <c r="I1" s="186">
        <f>$C$2+2</f>
        <v>45161</v>
      </c>
      <c r="J1" s="186"/>
      <c r="K1" s="186"/>
      <c r="L1" s="186">
        <f>$C$2+3</f>
        <v>45162</v>
      </c>
      <c r="M1" s="186"/>
      <c r="N1" s="186"/>
      <c r="O1" s="186">
        <f>$C$2+4</f>
        <v>45163</v>
      </c>
      <c r="P1" s="186"/>
      <c r="Q1" s="186"/>
      <c r="R1" s="5"/>
      <c r="S1" s="5"/>
      <c r="T1" s="5"/>
      <c r="U1" s="186">
        <f>$C$2+5</f>
        <v>45164</v>
      </c>
      <c r="V1" s="186"/>
      <c r="W1" s="186"/>
      <c r="X1" s="186">
        <f>$C$2+6</f>
        <v>45165</v>
      </c>
      <c r="Y1" s="186"/>
      <c r="Z1" s="186"/>
      <c r="AA1" s="6"/>
      <c r="AB1" s="93" t="s">
        <v>33</v>
      </c>
      <c r="AC1" s="90"/>
      <c r="AD1" s="90"/>
      <c r="AE1" s="95" t="s">
        <v>14</v>
      </c>
      <c r="AF1" s="88">
        <f>'21週'!AF1+1</f>
        <v>22</v>
      </c>
    </row>
    <row r="2" spans="2:32" ht="27" customHeight="1" thickTop="1" thickBot="1" x14ac:dyDescent="0.65">
      <c r="B2" s="7"/>
      <c r="C2" s="196">
        <f>'21週'!C2:E2+7</f>
        <v>45159</v>
      </c>
      <c r="D2" s="197"/>
      <c r="E2" s="198"/>
      <c r="F2" s="197">
        <f>C2+1</f>
        <v>45160</v>
      </c>
      <c r="G2" s="197"/>
      <c r="H2" s="197"/>
      <c r="I2" s="196">
        <f>F2+1</f>
        <v>45161</v>
      </c>
      <c r="J2" s="197"/>
      <c r="K2" s="198"/>
      <c r="L2" s="196">
        <f>I2+1</f>
        <v>45162</v>
      </c>
      <c r="M2" s="197"/>
      <c r="N2" s="198"/>
      <c r="O2" s="197">
        <f>L2+1</f>
        <v>45163</v>
      </c>
      <c r="P2" s="197"/>
      <c r="Q2" s="220"/>
      <c r="R2" s="175"/>
      <c r="S2" s="176"/>
      <c r="T2" s="7"/>
      <c r="U2" s="221">
        <f>O2+1</f>
        <v>45164</v>
      </c>
      <c r="V2" s="222"/>
      <c r="W2" s="223"/>
      <c r="X2" s="224">
        <f>U2+1</f>
        <v>45165</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t="str">
        <f>IFERROR(VLOOKUP($L$2,年計!$A$6:$B$371,2,FALSE),"")</f>
        <v>～＜夏季休業日＞</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42">
        <v>1</v>
      </c>
      <c r="C10" s="144"/>
      <c r="D10" s="9"/>
      <c r="E10" s="145"/>
      <c r="F10" s="144"/>
      <c r="G10" s="9"/>
      <c r="H10" s="145"/>
      <c r="I10" s="144"/>
      <c r="J10" s="9"/>
      <c r="K10" s="145"/>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43"/>
      <c r="C11" s="147"/>
      <c r="D11" s="148"/>
      <c r="E11" s="149"/>
      <c r="F11" s="147"/>
      <c r="G11" s="148"/>
      <c r="H11" s="149"/>
      <c r="I11" s="147"/>
      <c r="J11" s="148"/>
      <c r="K11" s="14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44"/>
      <c r="C12" s="144"/>
      <c r="D12" s="9"/>
      <c r="E12" s="145"/>
      <c r="F12" s="144"/>
      <c r="G12" s="9"/>
      <c r="H12" s="145"/>
      <c r="I12" s="144"/>
      <c r="J12" s="9"/>
      <c r="K12" s="145"/>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36"/>
      <c r="C13" s="147"/>
      <c r="D13" s="148"/>
      <c r="E13" s="149"/>
      <c r="F13" s="147"/>
      <c r="G13" s="148"/>
      <c r="H13" s="149"/>
      <c r="I13" s="147"/>
      <c r="J13" s="148"/>
      <c r="K13" s="149"/>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2">
        <v>2</v>
      </c>
      <c r="C14" s="160">
        <v>6</v>
      </c>
      <c r="D14" s="9"/>
      <c r="E14" s="145"/>
      <c r="F14" s="160">
        <v>6</v>
      </c>
      <c r="G14" s="9"/>
      <c r="H14" s="145"/>
      <c r="I14" s="160">
        <v>6</v>
      </c>
      <c r="J14" s="9"/>
      <c r="K14" s="145"/>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3"/>
      <c r="C15" s="147"/>
      <c r="D15" s="148"/>
      <c r="E15" s="149"/>
      <c r="F15" s="147"/>
      <c r="G15" s="148"/>
      <c r="H15" s="149"/>
      <c r="I15" s="147"/>
      <c r="J15" s="148"/>
      <c r="K15" s="149"/>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44"/>
      <c r="C16" s="160">
        <v>7</v>
      </c>
      <c r="D16" s="9"/>
      <c r="E16" s="145"/>
      <c r="F16" s="160">
        <v>7</v>
      </c>
      <c r="G16" s="9"/>
      <c r="H16" s="145"/>
      <c r="I16" s="160">
        <v>7</v>
      </c>
      <c r="J16" s="9"/>
      <c r="K16" s="145"/>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36"/>
      <c r="C17" s="164"/>
      <c r="D17" s="148"/>
      <c r="E17" s="149"/>
      <c r="F17" s="164"/>
      <c r="G17" s="148"/>
      <c r="H17" s="149"/>
      <c r="I17" s="164"/>
      <c r="J17" s="148"/>
      <c r="K17" s="14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160">
        <v>8</v>
      </c>
      <c r="G18" s="9"/>
      <c r="H18" s="145"/>
      <c r="I18" s="160">
        <v>8</v>
      </c>
      <c r="J18" s="9"/>
      <c r="K18" s="145"/>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147"/>
      <c r="G19" s="148"/>
      <c r="H19" s="149"/>
      <c r="I19" s="147"/>
      <c r="J19" s="148"/>
      <c r="K19" s="14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60">
        <v>9</v>
      </c>
      <c r="G20" s="9"/>
      <c r="H20" s="145"/>
      <c r="I20" s="160">
        <v>9</v>
      </c>
      <c r="J20" s="9"/>
      <c r="K20" s="145"/>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36"/>
      <c r="C21" s="147"/>
      <c r="D21" s="148"/>
      <c r="E21" s="149"/>
      <c r="F21" s="147"/>
      <c r="G21" s="148"/>
      <c r="H21" s="149"/>
      <c r="I21" s="147"/>
      <c r="J21" s="148"/>
      <c r="K21" s="149"/>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2">
        <v>4</v>
      </c>
      <c r="C22" s="160">
        <v>10</v>
      </c>
      <c r="D22" s="9"/>
      <c r="E22" s="145"/>
      <c r="F22" s="160">
        <v>10</v>
      </c>
      <c r="G22" s="9"/>
      <c r="H22" s="145"/>
      <c r="I22" s="160">
        <v>10</v>
      </c>
      <c r="J22" s="9"/>
      <c r="K22" s="145"/>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3"/>
      <c r="C23" s="147"/>
      <c r="D23" s="148"/>
      <c r="E23" s="149"/>
      <c r="F23" s="147"/>
      <c r="G23" s="148"/>
      <c r="H23" s="149"/>
      <c r="I23" s="147"/>
      <c r="J23" s="148"/>
      <c r="K23" s="149"/>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44"/>
      <c r="C24" s="160">
        <v>11</v>
      </c>
      <c r="D24" s="9"/>
      <c r="E24" s="145"/>
      <c r="F24" s="160">
        <v>11</v>
      </c>
      <c r="G24" s="9"/>
      <c r="H24" s="145"/>
      <c r="I24" s="160">
        <v>11</v>
      </c>
      <c r="J24" s="9"/>
      <c r="K24" s="145"/>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36" t="s">
        <v>2</v>
      </c>
      <c r="C25" s="147"/>
      <c r="D25" s="148"/>
      <c r="E25" s="149"/>
      <c r="F25" s="147"/>
      <c r="G25" s="148"/>
      <c r="H25" s="149"/>
      <c r="I25" s="147"/>
      <c r="J25" s="148"/>
      <c r="K25" s="149"/>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160">
        <v>12</v>
      </c>
      <c r="G26" s="9"/>
      <c r="H26" s="145"/>
      <c r="I26" s="160">
        <v>12</v>
      </c>
      <c r="J26" s="9"/>
      <c r="K26" s="145"/>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147"/>
      <c r="G27" s="148"/>
      <c r="H27" s="149"/>
      <c r="I27" s="147"/>
      <c r="J27" s="148"/>
      <c r="K27" s="14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60">
        <v>13</v>
      </c>
      <c r="G28" s="9"/>
      <c r="H28" s="145"/>
      <c r="I28" s="160">
        <v>13</v>
      </c>
      <c r="J28" s="9"/>
      <c r="K28" s="145"/>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36"/>
      <c r="C29" s="147"/>
      <c r="D29" s="148"/>
      <c r="E29" s="149"/>
      <c r="F29" s="147"/>
      <c r="G29" s="148"/>
      <c r="H29" s="149"/>
      <c r="I29" s="147"/>
      <c r="J29" s="148"/>
      <c r="K29" s="149"/>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2">
        <v>6</v>
      </c>
      <c r="C30" s="160">
        <v>14</v>
      </c>
      <c r="D30" s="9"/>
      <c r="E30" s="145"/>
      <c r="F30" s="160">
        <v>14</v>
      </c>
      <c r="G30" s="9"/>
      <c r="H30" s="145"/>
      <c r="I30" s="160">
        <v>14</v>
      </c>
      <c r="J30" s="9"/>
      <c r="K30" s="145"/>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3"/>
      <c r="C31" s="147"/>
      <c r="D31" s="148"/>
      <c r="E31" s="149"/>
      <c r="F31" s="147"/>
      <c r="G31" s="148"/>
      <c r="H31" s="149"/>
      <c r="I31" s="147"/>
      <c r="J31" s="148"/>
      <c r="K31" s="149"/>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244"/>
      <c r="C32" s="160">
        <v>15</v>
      </c>
      <c r="D32" s="9"/>
      <c r="E32" s="145"/>
      <c r="F32" s="160">
        <v>15</v>
      </c>
      <c r="G32" s="9"/>
      <c r="H32" s="145"/>
      <c r="I32" s="160">
        <v>15</v>
      </c>
      <c r="J32" s="9"/>
      <c r="K32" s="145"/>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36" t="s">
        <v>3</v>
      </c>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144"/>
      <c r="G34" s="9"/>
      <c r="H34" s="145"/>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7"/>
      <c r="G35" s="148"/>
      <c r="H35" s="149"/>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8">
    <mergeCell ref="AB39:AB42"/>
    <mergeCell ref="B26:B28"/>
    <mergeCell ref="B30:B32"/>
    <mergeCell ref="B18:B20"/>
    <mergeCell ref="B22:B24"/>
    <mergeCell ref="B14:B16"/>
    <mergeCell ref="AB3:AB6"/>
    <mergeCell ref="AC3:AC6"/>
    <mergeCell ref="O3:Q6"/>
    <mergeCell ref="T3:T6"/>
    <mergeCell ref="U3:W6"/>
    <mergeCell ref="X3:Z6"/>
    <mergeCell ref="L7:N7"/>
    <mergeCell ref="O7:Q7"/>
    <mergeCell ref="B10:B12"/>
    <mergeCell ref="B3:B6"/>
    <mergeCell ref="C3:E6"/>
    <mergeCell ref="F3:H6"/>
    <mergeCell ref="I3:K6"/>
    <mergeCell ref="L3:N6"/>
    <mergeCell ref="C7:E7"/>
    <mergeCell ref="F7:H7"/>
    <mergeCell ref="I7:K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605" priority="7" stopIfTrue="1" operator="equal">
      <formula>"１年"</formula>
    </cfRule>
    <cfRule type="cellIs" dxfId="604" priority="8" stopIfTrue="1" operator="equal">
      <formula>"２年"</formula>
    </cfRule>
    <cfRule type="cellIs" dxfId="603" priority="9" stopIfTrue="1" operator="equal">
      <formula>"３年"</formula>
    </cfRule>
  </conditionalFormatting>
  <conditionalFormatting sqref="P29 P26">
    <cfRule type="cellIs" dxfId="602" priority="4" stopIfTrue="1" operator="equal">
      <formula>"１年"</formula>
    </cfRule>
    <cfRule type="cellIs" dxfId="601" priority="5" stopIfTrue="1" operator="equal">
      <formula>"２年"</formula>
    </cfRule>
    <cfRule type="cellIs" dxfId="600" priority="6" stopIfTrue="1" operator="equal">
      <formula>"３年"</formula>
    </cfRule>
  </conditionalFormatting>
  <conditionalFormatting sqref="P24">
    <cfRule type="cellIs" dxfId="599" priority="1" stopIfTrue="1" operator="equal">
      <formula>"１年"</formula>
    </cfRule>
    <cfRule type="cellIs" dxfId="598" priority="2" stopIfTrue="1" operator="equal">
      <formula>"２年"</formula>
    </cfRule>
    <cfRule type="cellIs" dxfId="597" priority="3" stopIfTrue="1" operator="equal">
      <formula>"３年"</formula>
    </cfRule>
  </conditionalFormatting>
  <dataValidations count="2">
    <dataValidation imeMode="off" allowBlank="1" showInputMessage="1" showErrorMessage="1" sqref="R22 R30 Q26:R26 Q10:R10 Q18:R18 R14 N21 N18 N13 N10 Q13 Q21 N29 N26 Q29 N24 Q24" xr:uid="{00000000-0002-0000-1600-000000000000}"/>
    <dataValidation imeMode="on" allowBlank="1" showInputMessage="1" showErrorMessage="1" sqref="AA26:AA27 AA14:AA15 AA30:AA31 AA18:AA19 AC8:AD39 AA22:AA23 U3:AA3 AE8:AE38 X2 U7:AA7 C7:R7 AA10:AA11 AD2 AA2 AC7:AE7 AC3:AD3 C2:R3 U2 L21:L22 O22 O18:P18 L18:L19 O19 O13:P13 L13:L14 O14 O10:O11 L10:L11 O21:P21 L29:L30 O30 O26:P26 L26:L27 O27 O29:P29 L24 O24:P24" xr:uid="{00000000-0002-0000-1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B1:AF47"/>
  <sheetViews>
    <sheetView showGridLines="0" showZeros="0" view="pageBreakPreview" zoomScale="70" zoomScaleNormal="40" zoomScaleSheetLayoutView="70" workbookViewId="0">
      <selection activeCell="B10" sqref="B10:Q33"/>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45166</v>
      </c>
      <c r="D1" s="186"/>
      <c r="E1" s="186"/>
      <c r="F1" s="186">
        <f>$C$2+1</f>
        <v>45167</v>
      </c>
      <c r="G1" s="186"/>
      <c r="H1" s="186"/>
      <c r="I1" s="186">
        <f>$C$2+2</f>
        <v>45168</v>
      </c>
      <c r="J1" s="186"/>
      <c r="K1" s="186"/>
      <c r="L1" s="186">
        <f>$C$2+3</f>
        <v>45169</v>
      </c>
      <c r="M1" s="186"/>
      <c r="N1" s="186"/>
      <c r="O1" s="186">
        <f>$C$2+4</f>
        <v>45170</v>
      </c>
      <c r="P1" s="186"/>
      <c r="Q1" s="186"/>
      <c r="R1" s="5"/>
      <c r="S1" s="5"/>
      <c r="T1" s="5"/>
      <c r="U1" s="186">
        <f>$C$2+5</f>
        <v>45171</v>
      </c>
      <c r="V1" s="186"/>
      <c r="W1" s="186"/>
      <c r="X1" s="186">
        <f>$C$2+6</f>
        <v>45172</v>
      </c>
      <c r="Y1" s="186"/>
      <c r="Z1" s="186"/>
      <c r="AA1" s="6"/>
      <c r="AB1" s="93" t="s">
        <v>33</v>
      </c>
      <c r="AC1" s="90"/>
      <c r="AD1" s="90"/>
      <c r="AE1" s="95" t="s">
        <v>14</v>
      </c>
      <c r="AF1" s="88">
        <f>'22週'!AF1+1</f>
        <v>23</v>
      </c>
    </row>
    <row r="2" spans="2:32" ht="27" customHeight="1" thickTop="1" thickBot="1" x14ac:dyDescent="0.65">
      <c r="B2" s="7"/>
      <c r="C2" s="196">
        <f>'22週'!C2:E2+7</f>
        <v>45166</v>
      </c>
      <c r="D2" s="197"/>
      <c r="E2" s="198"/>
      <c r="F2" s="197">
        <f>C2+1</f>
        <v>45167</v>
      </c>
      <c r="G2" s="197"/>
      <c r="H2" s="197"/>
      <c r="I2" s="196">
        <f>F2+1</f>
        <v>45168</v>
      </c>
      <c r="J2" s="197"/>
      <c r="K2" s="198"/>
      <c r="L2" s="196">
        <f>I2+1</f>
        <v>45169</v>
      </c>
      <c r="M2" s="197"/>
      <c r="N2" s="198"/>
      <c r="O2" s="197">
        <f>L2+1</f>
        <v>45170</v>
      </c>
      <c r="P2" s="197"/>
      <c r="Q2" s="220"/>
      <c r="R2" s="175"/>
      <c r="S2" s="176"/>
      <c r="T2" s="7"/>
      <c r="U2" s="221">
        <f>O2+1</f>
        <v>45171</v>
      </c>
      <c r="V2" s="222"/>
      <c r="W2" s="223"/>
      <c r="X2" s="224">
        <f>U2+1</f>
        <v>45172</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587" priority="19" stopIfTrue="1" operator="equal">
      <formula>"１年"</formula>
    </cfRule>
    <cfRule type="cellIs" dxfId="586" priority="20" stopIfTrue="1" operator="equal">
      <formula>"２年"</formula>
    </cfRule>
    <cfRule type="cellIs" dxfId="585" priority="21" stopIfTrue="1" operator="equal">
      <formula>"３年"</formula>
    </cfRule>
  </conditionalFormatting>
  <conditionalFormatting sqref="P29 P26">
    <cfRule type="cellIs" dxfId="584" priority="16" stopIfTrue="1" operator="equal">
      <formula>"１年"</formula>
    </cfRule>
    <cfRule type="cellIs" dxfId="583" priority="17" stopIfTrue="1" operator="equal">
      <formula>"２年"</formula>
    </cfRule>
    <cfRule type="cellIs" dxfId="582" priority="18" stopIfTrue="1" operator="equal">
      <formula>"３年"</formula>
    </cfRule>
  </conditionalFormatting>
  <conditionalFormatting sqref="P24">
    <cfRule type="cellIs" dxfId="581" priority="13" stopIfTrue="1" operator="equal">
      <formula>"１年"</formula>
    </cfRule>
    <cfRule type="cellIs" dxfId="580" priority="14" stopIfTrue="1" operator="equal">
      <formula>"２年"</formula>
    </cfRule>
    <cfRule type="cellIs" dxfId="579" priority="15" stopIfTrue="1" operator="equal">
      <formula>"３年"</formula>
    </cfRule>
  </conditionalFormatting>
  <conditionalFormatting sqref="J21 D21 G21 J18 D18 G18 J13 D13 G13">
    <cfRule type="cellIs" dxfId="578" priority="10" stopIfTrue="1" operator="equal">
      <formula>"１年"</formula>
    </cfRule>
    <cfRule type="cellIs" dxfId="577" priority="11" stopIfTrue="1" operator="equal">
      <formula>"２年"</formula>
    </cfRule>
    <cfRule type="cellIs" dxfId="576" priority="12" stopIfTrue="1" operator="equal">
      <formula>"３年"</formula>
    </cfRule>
  </conditionalFormatting>
  <conditionalFormatting sqref="J29 D29 G29 J26 D26 G26">
    <cfRule type="cellIs" dxfId="575" priority="7" stopIfTrue="1" operator="equal">
      <formula>"１年"</formula>
    </cfRule>
    <cfRule type="cellIs" dxfId="574" priority="8" stopIfTrue="1" operator="equal">
      <formula>"２年"</formula>
    </cfRule>
    <cfRule type="cellIs" dxfId="573" priority="9" stopIfTrue="1" operator="equal">
      <formula>"３年"</formula>
    </cfRule>
  </conditionalFormatting>
  <conditionalFormatting sqref="J32 D32 G32">
    <cfRule type="cellIs" dxfId="572" priority="4" stopIfTrue="1" operator="equal">
      <formula>"１年"</formula>
    </cfRule>
    <cfRule type="cellIs" dxfId="571" priority="5" stopIfTrue="1" operator="equal">
      <formula>"２年"</formula>
    </cfRule>
    <cfRule type="cellIs" dxfId="570" priority="6" stopIfTrue="1" operator="equal">
      <formula>"３年"</formula>
    </cfRule>
  </conditionalFormatting>
  <conditionalFormatting sqref="J24 D24 G24">
    <cfRule type="cellIs" dxfId="569" priority="1" stopIfTrue="1" operator="equal">
      <formula>"１年"</formula>
    </cfRule>
    <cfRule type="cellIs" dxfId="568" priority="2" stopIfTrue="1" operator="equal">
      <formula>"２年"</formula>
    </cfRule>
    <cfRule type="cellIs" dxfId="567" priority="3" stopIfTrue="1" operator="equal">
      <formula>"３年"</formula>
    </cfRule>
  </conditionalFormatting>
  <dataValidations count="2">
    <dataValidation imeMode="on" allowBlank="1" showInputMessage="1" showErrorMessage="1" sqref="AA26:AA27 AA14:AA15 AA30:AA31 AA18:AA19 C7:R7 AA22:AA23 X2 AC3:AD3 O21:P21 L29:L30 C2:R3 O30 O26:P26 L26:L27 O27 AC7:AE7 O29:P29 AE8:AE38 U7:AA7 L24 O24:P24 AA10:AA11 L21:L22 O22 O18:P18 L18:L19 AD2 O19 AC8:AD39 O13:P13 U3:AA3 L13:L14 O14 O10:O11 L10:L11 U2 AA2 F21:G21 I32:J32 C22:E23 I22 F22 C24:D24 I21:J21 I27 I19 F18:G18 I18:J18 C32:D32 C19 F19 F26:G26 C18:D18 C13:C15 D13 F14 D14:E15 I26:J26 I13:J13 I24:J24 I14 C27 F13:G13 I10:I11 F10:F11 C21:D21 F27 F24:G24 F32:G32 C33:E33 C10:C11 F29:G29 C26:D26 C30:E31 I30 F30 C29:D29 I29:J29" xr:uid="{00000000-0002-0000-1700-000000000000}"/>
    <dataValidation imeMode="off" allowBlank="1" showInputMessage="1" showErrorMessage="1" sqref="Q10:R10 Q26:R26 R30 N26 Q29 N24 Q24 Q18:R18 R22 N21 N18 R14 N13 N10 Q13 Q21 N29 K24 K32 E21 K21 H21 H18 H32 E18 K18 E26 E13 H13 K13 K10 K26 E10 H10 E32 H24 E24 E29 K29 H29 H26" xr:uid="{00000000-0002-0000-1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3"/>
  </sheetPr>
  <dimension ref="B1:AF47"/>
  <sheetViews>
    <sheetView showGridLines="0" showZeros="0" view="pageBreakPreview" zoomScale="70" zoomScaleNormal="40" zoomScaleSheetLayoutView="70" workbookViewId="0">
      <selection activeCell="B10" sqref="B10:Q33"/>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45173</v>
      </c>
      <c r="D1" s="186"/>
      <c r="E1" s="186"/>
      <c r="F1" s="186">
        <f>$C$2+1</f>
        <v>45174</v>
      </c>
      <c r="G1" s="186"/>
      <c r="H1" s="186"/>
      <c r="I1" s="186">
        <f>$C$2+2</f>
        <v>45175</v>
      </c>
      <c r="J1" s="186"/>
      <c r="K1" s="186"/>
      <c r="L1" s="186">
        <f>$C$2+3</f>
        <v>45176</v>
      </c>
      <c r="M1" s="186"/>
      <c r="N1" s="186"/>
      <c r="O1" s="186">
        <f>$C$2+4</f>
        <v>45177</v>
      </c>
      <c r="P1" s="186"/>
      <c r="Q1" s="186"/>
      <c r="R1" s="5"/>
      <c r="S1" s="5"/>
      <c r="T1" s="5"/>
      <c r="U1" s="186">
        <f>$C$2+5</f>
        <v>45178</v>
      </c>
      <c r="V1" s="186"/>
      <c r="W1" s="186"/>
      <c r="X1" s="186">
        <f>$C$2+6</f>
        <v>45179</v>
      </c>
      <c r="Y1" s="186"/>
      <c r="Z1" s="186"/>
      <c r="AA1" s="6"/>
      <c r="AB1" s="93" t="s">
        <v>33</v>
      </c>
      <c r="AC1" s="90"/>
      <c r="AD1" s="90"/>
      <c r="AE1" s="95" t="s">
        <v>14</v>
      </c>
      <c r="AF1" s="88">
        <f>'23週'!AF1+1</f>
        <v>24</v>
      </c>
    </row>
    <row r="2" spans="2:32" ht="27" customHeight="1" thickTop="1" thickBot="1" x14ac:dyDescent="0.65">
      <c r="B2" s="7"/>
      <c r="C2" s="196">
        <f>'23週'!C2:E2+7</f>
        <v>45173</v>
      </c>
      <c r="D2" s="197"/>
      <c r="E2" s="198"/>
      <c r="F2" s="197">
        <f>C2+1</f>
        <v>45174</v>
      </c>
      <c r="G2" s="197"/>
      <c r="H2" s="197"/>
      <c r="I2" s="196">
        <f>F2+1</f>
        <v>45175</v>
      </c>
      <c r="J2" s="197"/>
      <c r="K2" s="198"/>
      <c r="L2" s="196">
        <f>I2+1</f>
        <v>45176</v>
      </c>
      <c r="M2" s="197"/>
      <c r="N2" s="198"/>
      <c r="O2" s="197">
        <f>L2+1</f>
        <v>45177</v>
      </c>
      <c r="P2" s="197"/>
      <c r="Q2" s="220"/>
      <c r="R2" s="175"/>
      <c r="S2" s="176"/>
      <c r="T2" s="7"/>
      <c r="U2" s="221">
        <f>O2+1</f>
        <v>45178</v>
      </c>
      <c r="V2" s="222"/>
      <c r="W2" s="223"/>
      <c r="X2" s="224">
        <f>U2+1</f>
        <v>45179</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566" priority="19" stopIfTrue="1" operator="equal">
      <formula>"１年"</formula>
    </cfRule>
    <cfRule type="cellIs" dxfId="565" priority="20" stopIfTrue="1" operator="equal">
      <formula>"２年"</formula>
    </cfRule>
    <cfRule type="cellIs" dxfId="564" priority="21" stopIfTrue="1" operator="equal">
      <formula>"３年"</formula>
    </cfRule>
  </conditionalFormatting>
  <conditionalFormatting sqref="P29 P26">
    <cfRule type="cellIs" dxfId="563" priority="16" stopIfTrue="1" operator="equal">
      <formula>"１年"</formula>
    </cfRule>
    <cfRule type="cellIs" dxfId="562" priority="17" stopIfTrue="1" operator="equal">
      <formula>"２年"</formula>
    </cfRule>
    <cfRule type="cellIs" dxfId="561" priority="18" stopIfTrue="1" operator="equal">
      <formula>"３年"</formula>
    </cfRule>
  </conditionalFormatting>
  <conditionalFormatting sqref="P24">
    <cfRule type="cellIs" dxfId="560" priority="13" stopIfTrue="1" operator="equal">
      <formula>"１年"</formula>
    </cfRule>
    <cfRule type="cellIs" dxfId="559" priority="14" stopIfTrue="1" operator="equal">
      <formula>"２年"</formula>
    </cfRule>
    <cfRule type="cellIs" dxfId="558" priority="15" stopIfTrue="1" operator="equal">
      <formula>"３年"</formula>
    </cfRule>
  </conditionalFormatting>
  <conditionalFormatting sqref="J21 D21 G21 J18 D18 G18 J13 D13 G13">
    <cfRule type="cellIs" dxfId="557" priority="10" stopIfTrue="1" operator="equal">
      <formula>"１年"</formula>
    </cfRule>
    <cfRule type="cellIs" dxfId="556" priority="11" stopIfTrue="1" operator="equal">
      <formula>"２年"</formula>
    </cfRule>
    <cfRule type="cellIs" dxfId="555" priority="12" stopIfTrue="1" operator="equal">
      <formula>"３年"</formula>
    </cfRule>
  </conditionalFormatting>
  <conditionalFormatting sqref="J29 D29 G29 J26 D26 G26">
    <cfRule type="cellIs" dxfId="554" priority="7" stopIfTrue="1" operator="equal">
      <formula>"１年"</formula>
    </cfRule>
    <cfRule type="cellIs" dxfId="553" priority="8" stopIfTrue="1" operator="equal">
      <formula>"２年"</formula>
    </cfRule>
    <cfRule type="cellIs" dxfId="552" priority="9" stopIfTrue="1" operator="equal">
      <formula>"３年"</formula>
    </cfRule>
  </conditionalFormatting>
  <conditionalFormatting sqref="J32 D32 G32">
    <cfRule type="cellIs" dxfId="551" priority="4" stopIfTrue="1" operator="equal">
      <formula>"１年"</formula>
    </cfRule>
    <cfRule type="cellIs" dxfId="550" priority="5" stopIfTrue="1" operator="equal">
      <formula>"２年"</formula>
    </cfRule>
    <cfRule type="cellIs" dxfId="549" priority="6" stopIfTrue="1" operator="equal">
      <formula>"３年"</formula>
    </cfRule>
  </conditionalFormatting>
  <conditionalFormatting sqref="J24 D24 G24">
    <cfRule type="cellIs" dxfId="548" priority="1" stopIfTrue="1" operator="equal">
      <formula>"１年"</formula>
    </cfRule>
    <cfRule type="cellIs" dxfId="547" priority="2" stopIfTrue="1" operator="equal">
      <formula>"２年"</formula>
    </cfRule>
    <cfRule type="cellIs" dxfId="546" priority="3" stopIfTrue="1" operator="equal">
      <formula>"３年"</formula>
    </cfRule>
  </conditionalFormatting>
  <dataValidations disablePrompts="1"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1800-000000000000}"/>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1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3"/>
  </sheetPr>
  <dimension ref="B1:AF47"/>
  <sheetViews>
    <sheetView showGridLines="0" showZeros="0" view="pageBreakPreview" topLeftCell="A9"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45180</v>
      </c>
      <c r="D1" s="186"/>
      <c r="E1" s="186"/>
      <c r="F1" s="186">
        <f>$C$2+1</f>
        <v>45181</v>
      </c>
      <c r="G1" s="186"/>
      <c r="H1" s="186"/>
      <c r="I1" s="186">
        <f>$C$2+2</f>
        <v>45182</v>
      </c>
      <c r="J1" s="186"/>
      <c r="K1" s="186"/>
      <c r="L1" s="186">
        <f>$C$2+3</f>
        <v>45183</v>
      </c>
      <c r="M1" s="186"/>
      <c r="N1" s="186"/>
      <c r="O1" s="186">
        <f>$C$2+4</f>
        <v>45184</v>
      </c>
      <c r="P1" s="186"/>
      <c r="Q1" s="186"/>
      <c r="R1" s="5"/>
      <c r="S1" s="5"/>
      <c r="T1" s="5"/>
      <c r="U1" s="186">
        <f>$C$2+5</f>
        <v>45185</v>
      </c>
      <c r="V1" s="186"/>
      <c r="W1" s="186"/>
      <c r="X1" s="186">
        <f>$C$2+6</f>
        <v>45186</v>
      </c>
      <c r="Y1" s="186"/>
      <c r="Z1" s="186"/>
      <c r="AA1" s="6"/>
      <c r="AB1" s="93" t="s">
        <v>33</v>
      </c>
      <c r="AC1" s="90"/>
      <c r="AD1" s="90"/>
      <c r="AE1" s="95" t="s">
        <v>14</v>
      </c>
      <c r="AF1" s="88">
        <f>'24週'!AF1+1</f>
        <v>25</v>
      </c>
    </row>
    <row r="2" spans="2:32" ht="27" customHeight="1" thickTop="1" thickBot="1" x14ac:dyDescent="0.65">
      <c r="B2" s="7"/>
      <c r="C2" s="196">
        <f>'24週'!C2:E2+7</f>
        <v>45180</v>
      </c>
      <c r="D2" s="197"/>
      <c r="E2" s="198"/>
      <c r="F2" s="197">
        <f>C2+1</f>
        <v>45181</v>
      </c>
      <c r="G2" s="197"/>
      <c r="H2" s="197"/>
      <c r="I2" s="196">
        <f>F2+1</f>
        <v>45182</v>
      </c>
      <c r="J2" s="197"/>
      <c r="K2" s="198"/>
      <c r="L2" s="196">
        <f>I2+1</f>
        <v>45183</v>
      </c>
      <c r="M2" s="197"/>
      <c r="N2" s="198"/>
      <c r="O2" s="197">
        <f>L2+1</f>
        <v>45184</v>
      </c>
      <c r="P2" s="197"/>
      <c r="Q2" s="220"/>
      <c r="R2" s="175"/>
      <c r="S2" s="176"/>
      <c r="T2" s="7"/>
      <c r="U2" s="221">
        <f>O2+1</f>
        <v>45185</v>
      </c>
      <c r="V2" s="222"/>
      <c r="W2" s="223"/>
      <c r="X2" s="224">
        <f>U2+1</f>
        <v>45186</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545" priority="19" stopIfTrue="1" operator="equal">
      <formula>"１年"</formula>
    </cfRule>
    <cfRule type="cellIs" dxfId="544" priority="20" stopIfTrue="1" operator="equal">
      <formula>"２年"</formula>
    </cfRule>
    <cfRule type="cellIs" dxfId="543" priority="21" stopIfTrue="1" operator="equal">
      <formula>"３年"</formula>
    </cfRule>
  </conditionalFormatting>
  <conditionalFormatting sqref="P29 P26">
    <cfRule type="cellIs" dxfId="542" priority="16" stopIfTrue="1" operator="equal">
      <formula>"１年"</formula>
    </cfRule>
    <cfRule type="cellIs" dxfId="541" priority="17" stopIfTrue="1" operator="equal">
      <formula>"２年"</formula>
    </cfRule>
    <cfRule type="cellIs" dxfId="540" priority="18" stopIfTrue="1" operator="equal">
      <formula>"３年"</formula>
    </cfRule>
  </conditionalFormatting>
  <conditionalFormatting sqref="P24">
    <cfRule type="cellIs" dxfId="539" priority="13" stopIfTrue="1" operator="equal">
      <formula>"１年"</formula>
    </cfRule>
    <cfRule type="cellIs" dxfId="538" priority="14" stopIfTrue="1" operator="equal">
      <formula>"２年"</formula>
    </cfRule>
    <cfRule type="cellIs" dxfId="537" priority="15" stopIfTrue="1" operator="equal">
      <formula>"３年"</formula>
    </cfRule>
  </conditionalFormatting>
  <conditionalFormatting sqref="J21 D21 G21 J18 D18 G18 J13 D13 G13">
    <cfRule type="cellIs" dxfId="536" priority="10" stopIfTrue="1" operator="equal">
      <formula>"１年"</formula>
    </cfRule>
    <cfRule type="cellIs" dxfId="535" priority="11" stopIfTrue="1" operator="equal">
      <formula>"２年"</formula>
    </cfRule>
    <cfRule type="cellIs" dxfId="534" priority="12" stopIfTrue="1" operator="equal">
      <formula>"３年"</formula>
    </cfRule>
  </conditionalFormatting>
  <conditionalFormatting sqref="J29 D29 G29 J26 D26 G26">
    <cfRule type="cellIs" dxfId="533" priority="7" stopIfTrue="1" operator="equal">
      <formula>"１年"</formula>
    </cfRule>
    <cfRule type="cellIs" dxfId="532" priority="8" stopIfTrue="1" operator="equal">
      <formula>"２年"</formula>
    </cfRule>
    <cfRule type="cellIs" dxfId="531" priority="9" stopIfTrue="1" operator="equal">
      <formula>"３年"</formula>
    </cfRule>
  </conditionalFormatting>
  <conditionalFormatting sqref="J32 D32 G32">
    <cfRule type="cellIs" dxfId="530" priority="4" stopIfTrue="1" operator="equal">
      <formula>"１年"</formula>
    </cfRule>
    <cfRule type="cellIs" dxfId="529" priority="5" stopIfTrue="1" operator="equal">
      <formula>"２年"</formula>
    </cfRule>
    <cfRule type="cellIs" dxfId="528" priority="6" stopIfTrue="1" operator="equal">
      <formula>"３年"</formula>
    </cfRule>
  </conditionalFormatting>
  <conditionalFormatting sqref="J24 D24 G24">
    <cfRule type="cellIs" dxfId="527" priority="1" stopIfTrue="1" operator="equal">
      <formula>"１年"</formula>
    </cfRule>
    <cfRule type="cellIs" dxfId="526" priority="2" stopIfTrue="1" operator="equal">
      <formula>"２年"</formula>
    </cfRule>
    <cfRule type="cellIs" dxfId="525"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19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1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13"/>
  </sheetPr>
  <dimension ref="B1:AF47"/>
  <sheetViews>
    <sheetView showGridLines="0" showZeros="0" view="pageBreakPreview" zoomScale="70" zoomScaleNormal="40" zoomScaleSheetLayoutView="70" workbookViewId="0">
      <selection activeCell="J21" sqref="J2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45187</v>
      </c>
      <c r="D1" s="186"/>
      <c r="E1" s="186"/>
      <c r="F1" s="186">
        <f>$C$2+1</f>
        <v>45188</v>
      </c>
      <c r="G1" s="186"/>
      <c r="H1" s="186"/>
      <c r="I1" s="186">
        <f>$C$2+2</f>
        <v>45189</v>
      </c>
      <c r="J1" s="186"/>
      <c r="K1" s="186"/>
      <c r="L1" s="186">
        <f>$C$2+3</f>
        <v>45190</v>
      </c>
      <c r="M1" s="186"/>
      <c r="N1" s="186"/>
      <c r="O1" s="186">
        <f>$C$2+4</f>
        <v>45191</v>
      </c>
      <c r="P1" s="186"/>
      <c r="Q1" s="186"/>
      <c r="R1" s="5"/>
      <c r="S1" s="5"/>
      <c r="T1" s="5"/>
      <c r="U1" s="186">
        <f>$C$2+5</f>
        <v>45192</v>
      </c>
      <c r="V1" s="186"/>
      <c r="W1" s="186"/>
      <c r="X1" s="186">
        <f>$C$2+6</f>
        <v>45193</v>
      </c>
      <c r="Y1" s="186"/>
      <c r="Z1" s="186"/>
      <c r="AA1" s="6"/>
      <c r="AB1" s="94" t="s">
        <v>33</v>
      </c>
      <c r="AC1" s="89"/>
      <c r="AD1" s="89"/>
      <c r="AE1" s="92" t="s">
        <v>14</v>
      </c>
      <c r="AF1" s="88">
        <f>'25週'!AF1+1</f>
        <v>26</v>
      </c>
    </row>
    <row r="2" spans="2:32" ht="27" customHeight="1" thickTop="1" thickBot="1" x14ac:dyDescent="0.65">
      <c r="B2" s="7"/>
      <c r="C2" s="240">
        <f>'25週'!C2:E2+7</f>
        <v>45187</v>
      </c>
      <c r="D2" s="224"/>
      <c r="E2" s="241"/>
      <c r="F2" s="238">
        <f>C2+1</f>
        <v>45188</v>
      </c>
      <c r="G2" s="238"/>
      <c r="H2" s="238"/>
      <c r="I2" s="196">
        <f>F2+1</f>
        <v>45189</v>
      </c>
      <c r="J2" s="197"/>
      <c r="K2" s="198"/>
      <c r="L2" s="238">
        <f>I2+1</f>
        <v>45190</v>
      </c>
      <c r="M2" s="238"/>
      <c r="N2" s="238"/>
      <c r="O2" s="245">
        <f>L2+1</f>
        <v>45191</v>
      </c>
      <c r="P2" s="246"/>
      <c r="Q2" s="247"/>
      <c r="R2" s="175"/>
      <c r="S2" s="176"/>
      <c r="T2" s="7"/>
      <c r="U2" s="221">
        <f>O2+1</f>
        <v>45192</v>
      </c>
      <c r="V2" s="222"/>
      <c r="W2" s="223"/>
      <c r="X2" s="224">
        <f>U2+1</f>
        <v>45193</v>
      </c>
      <c r="Y2" s="224"/>
      <c r="Z2" s="225"/>
      <c r="AA2" s="8"/>
      <c r="AB2" s="58" t="s">
        <v>4</v>
      </c>
      <c r="AC2" s="59" t="s">
        <v>0</v>
      </c>
      <c r="AD2" s="211" t="s">
        <v>1</v>
      </c>
      <c r="AE2" s="212"/>
      <c r="AF2" s="213"/>
    </row>
    <row r="3" spans="2:32" ht="19.5" customHeight="1" thickTop="1" x14ac:dyDescent="0.5">
      <c r="B3" s="199"/>
      <c r="C3" s="187" t="str">
        <f>IFERROR(VLOOKUP($C$2,年計!$A$6:$B$371,2,FALSE),"")</f>
        <v>＜敬老の日＞</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t="str">
        <f>IFERROR(VLOOKUP($U$2,年計!$A$6:$B$371,2,FALSE),"")</f>
        <v>＜秋分の日＞</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144"/>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7"/>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144"/>
      <c r="D10" s="9"/>
      <c r="E10" s="145"/>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147"/>
      <c r="D11" s="148"/>
      <c r="E11" s="14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44"/>
      <c r="D12" s="9"/>
      <c r="E12" s="145"/>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147"/>
      <c r="D13" s="148"/>
      <c r="E13" s="149"/>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60">
        <v>6</v>
      </c>
      <c r="D14" s="9"/>
      <c r="E14" s="145"/>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47"/>
      <c r="D15" s="148"/>
      <c r="E15" s="149"/>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160">
        <v>7</v>
      </c>
      <c r="D16" s="9"/>
      <c r="E16" s="145"/>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64"/>
      <c r="D17" s="148"/>
      <c r="E17" s="14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147"/>
      <c r="D21" s="148"/>
      <c r="E21" s="149"/>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60">
        <v>10</v>
      </c>
      <c r="D22" s="9"/>
      <c r="E22" s="145"/>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47"/>
      <c r="D23" s="148"/>
      <c r="E23" s="149"/>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160">
        <v>11</v>
      </c>
      <c r="D24" s="9"/>
      <c r="E24" s="145"/>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47"/>
      <c r="D25" s="148"/>
      <c r="E25" s="149"/>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147"/>
      <c r="D29" s="148"/>
      <c r="E29" s="149"/>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60">
        <v>14</v>
      </c>
      <c r="D30" s="9"/>
      <c r="E30" s="145"/>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47"/>
      <c r="D31" s="148"/>
      <c r="E31" s="149"/>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160">
        <v>15</v>
      </c>
      <c r="D32" s="9"/>
      <c r="E32" s="145"/>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47"/>
      <c r="D33" s="148"/>
      <c r="E33" s="149"/>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60"/>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144"/>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7"/>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161"/>
      <c r="P38" s="162"/>
      <c r="Q38" s="163"/>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21:B23"/>
    <mergeCell ref="B24:B25"/>
    <mergeCell ref="B29:B31"/>
    <mergeCell ref="AB39:AB42"/>
    <mergeCell ref="B26:B28"/>
    <mergeCell ref="B18:B20"/>
    <mergeCell ref="B13:B15"/>
    <mergeCell ref="B16:B17"/>
    <mergeCell ref="O7:Q7"/>
    <mergeCell ref="L7:N7"/>
    <mergeCell ref="AB3:AB6"/>
    <mergeCell ref="AC3:AC6"/>
    <mergeCell ref="B10:B12"/>
    <mergeCell ref="B3:B6"/>
    <mergeCell ref="C3:E6"/>
    <mergeCell ref="F3:H6"/>
    <mergeCell ref="I3:K6"/>
    <mergeCell ref="L3:N6"/>
    <mergeCell ref="O3:Q6"/>
    <mergeCell ref="T3:T6"/>
    <mergeCell ref="U3:W6"/>
    <mergeCell ref="X3:Z6"/>
    <mergeCell ref="F7:H7"/>
    <mergeCell ref="I7:K7"/>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524" priority="19" stopIfTrue="1" operator="equal">
      <formula>"１年"</formula>
    </cfRule>
    <cfRule type="cellIs" dxfId="523" priority="20" stopIfTrue="1" operator="equal">
      <formula>"２年"</formula>
    </cfRule>
    <cfRule type="cellIs" dxfId="522" priority="21" stopIfTrue="1" operator="equal">
      <formula>"３年"</formula>
    </cfRule>
  </conditionalFormatting>
  <conditionalFormatting sqref="P29 P26">
    <cfRule type="cellIs" dxfId="521" priority="16" stopIfTrue="1" operator="equal">
      <formula>"１年"</formula>
    </cfRule>
    <cfRule type="cellIs" dxfId="520" priority="17" stopIfTrue="1" operator="equal">
      <formula>"２年"</formula>
    </cfRule>
    <cfRule type="cellIs" dxfId="519" priority="18" stopIfTrue="1" operator="equal">
      <formula>"３年"</formula>
    </cfRule>
  </conditionalFormatting>
  <conditionalFormatting sqref="P24">
    <cfRule type="cellIs" dxfId="518" priority="13" stopIfTrue="1" operator="equal">
      <formula>"１年"</formula>
    </cfRule>
    <cfRule type="cellIs" dxfId="517" priority="14" stopIfTrue="1" operator="equal">
      <formula>"２年"</formula>
    </cfRule>
    <cfRule type="cellIs" dxfId="516" priority="15" stopIfTrue="1" operator="equal">
      <formula>"３年"</formula>
    </cfRule>
  </conditionalFormatting>
  <conditionalFormatting sqref="J21 G21 J18 G18 J13 G13">
    <cfRule type="cellIs" dxfId="515" priority="10" stopIfTrue="1" operator="equal">
      <formula>"１年"</formula>
    </cfRule>
    <cfRule type="cellIs" dxfId="514" priority="11" stopIfTrue="1" operator="equal">
      <formula>"２年"</formula>
    </cfRule>
    <cfRule type="cellIs" dxfId="513" priority="12" stopIfTrue="1" operator="equal">
      <formula>"３年"</formula>
    </cfRule>
  </conditionalFormatting>
  <conditionalFormatting sqref="J29 G29 J26 G26">
    <cfRule type="cellIs" dxfId="512" priority="7" stopIfTrue="1" operator="equal">
      <formula>"１年"</formula>
    </cfRule>
    <cfRule type="cellIs" dxfId="511" priority="8" stopIfTrue="1" operator="equal">
      <formula>"２年"</formula>
    </cfRule>
    <cfRule type="cellIs" dxfId="510" priority="9" stopIfTrue="1" operator="equal">
      <formula>"３年"</formula>
    </cfRule>
  </conditionalFormatting>
  <conditionalFormatting sqref="J32 G32">
    <cfRule type="cellIs" dxfId="509" priority="4" stopIfTrue="1" operator="equal">
      <formula>"１年"</formula>
    </cfRule>
    <cfRule type="cellIs" dxfId="508" priority="5" stopIfTrue="1" operator="equal">
      <formula>"２年"</formula>
    </cfRule>
    <cfRule type="cellIs" dxfId="507" priority="6" stopIfTrue="1" operator="equal">
      <formula>"３年"</formula>
    </cfRule>
  </conditionalFormatting>
  <conditionalFormatting sqref="J24 G24">
    <cfRule type="cellIs" dxfId="506" priority="1" stopIfTrue="1" operator="equal">
      <formula>"１年"</formula>
    </cfRule>
    <cfRule type="cellIs" dxfId="505" priority="2" stopIfTrue="1" operator="equal">
      <formula>"２年"</formula>
    </cfRule>
    <cfRule type="cellIs" dxfId="504" priority="3" stopIfTrue="1" operator="equal">
      <formula>"３年"</formula>
    </cfRule>
  </conditionalFormatting>
  <dataValidations count="2">
    <dataValidation imeMode="off" allowBlank="1" showInputMessage="1" showErrorMessage="1" sqref="Q10:R10 Q26:R26 R14 R22 Q18:R18 R30 N26 Q29 N24 Q24 N21 N18 N13 N10 Q13 Q21 N29 K24 K32 K21 H21 H18 H32 K18 H13 K13 K10 K26 H10 H24 K29 H29 H26" xr:uid="{00000000-0002-0000-1A00-000000000000}"/>
    <dataValidation imeMode="on" allowBlank="1" showInputMessage="1" showErrorMessage="1" sqref="AA26:AA27 AA14:AA15 AA30:AA31 AA18:AA19 AC8:AD39 AA22:AA23 AC3:AD3 C7:R7 U7:AA7 AC7:AE7 X2 AD2 U2 AA10:AA11 U3:AA3 AA2 C2:R3 AE8:AE38 O21:P21 L29:L30 O30 O26:P26 L26:L27 O27 O29:P29 L24 O24:P24 L21:L22 O22 O18:P18 L18:L19 O19 O13:P13 L13:L14 O14 O10:O11 L10:L11 F21:G21 I32:J32 I22 F22 I21:J21 I27 I19 F18:G18 I18:J18 F19 F26:G26 F14 I26:J26 I13:J13 I24:J24 I14 F13:G13 I10:I11 F10:F11 F27 F24:G24 F32:G32 F29:G29 I30 F30 I29:J29" xr:uid="{00000000-0002-0000-1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45194</v>
      </c>
      <c r="D1" s="186"/>
      <c r="E1" s="186"/>
      <c r="F1" s="186">
        <f>$C$2+1</f>
        <v>45195</v>
      </c>
      <c r="G1" s="186"/>
      <c r="H1" s="186"/>
      <c r="I1" s="186">
        <f>$C$2+2</f>
        <v>45196</v>
      </c>
      <c r="J1" s="186"/>
      <c r="K1" s="186"/>
      <c r="L1" s="186">
        <f>$C$2+3</f>
        <v>45197</v>
      </c>
      <c r="M1" s="186"/>
      <c r="N1" s="186"/>
      <c r="O1" s="186">
        <f>$C$2+4</f>
        <v>45198</v>
      </c>
      <c r="P1" s="186"/>
      <c r="Q1" s="186"/>
      <c r="R1" s="5"/>
      <c r="S1" s="5"/>
      <c r="T1" s="5"/>
      <c r="U1" s="186">
        <f>$C$2+5</f>
        <v>45199</v>
      </c>
      <c r="V1" s="186"/>
      <c r="W1" s="186"/>
      <c r="X1" s="186">
        <f>$C$2+6</f>
        <v>45200</v>
      </c>
      <c r="Y1" s="186"/>
      <c r="Z1" s="186"/>
      <c r="AA1" s="6"/>
      <c r="AB1" s="93" t="s">
        <v>33</v>
      </c>
      <c r="AC1" s="90"/>
      <c r="AD1" s="90"/>
      <c r="AE1" s="95" t="s">
        <v>14</v>
      </c>
      <c r="AF1" s="88">
        <f>'26週'!AF1+1</f>
        <v>27</v>
      </c>
    </row>
    <row r="2" spans="2:32" ht="27" customHeight="1" thickTop="1" thickBot="1" x14ac:dyDescent="0.65">
      <c r="B2" s="7"/>
      <c r="C2" s="196">
        <f>'26週'!C2:E2+7</f>
        <v>45194</v>
      </c>
      <c r="D2" s="197"/>
      <c r="E2" s="198"/>
      <c r="F2" s="197">
        <f>C2+1</f>
        <v>45195</v>
      </c>
      <c r="G2" s="197"/>
      <c r="H2" s="197"/>
      <c r="I2" s="196">
        <f>F2+1</f>
        <v>45196</v>
      </c>
      <c r="J2" s="197"/>
      <c r="K2" s="198"/>
      <c r="L2" s="196">
        <f>I2+1</f>
        <v>45197</v>
      </c>
      <c r="M2" s="197"/>
      <c r="N2" s="198"/>
      <c r="O2" s="197">
        <f>L2+1</f>
        <v>45198</v>
      </c>
      <c r="P2" s="197"/>
      <c r="Q2" s="220"/>
      <c r="R2" s="175"/>
      <c r="S2" s="176"/>
      <c r="T2" s="7"/>
      <c r="U2" s="221">
        <f>O2+1</f>
        <v>45199</v>
      </c>
      <c r="V2" s="222"/>
      <c r="W2" s="223"/>
      <c r="X2" s="224">
        <f>U2+1</f>
        <v>45200</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503" priority="19" stopIfTrue="1" operator="equal">
      <formula>"１年"</formula>
    </cfRule>
    <cfRule type="cellIs" dxfId="502" priority="20" stopIfTrue="1" operator="equal">
      <formula>"２年"</formula>
    </cfRule>
    <cfRule type="cellIs" dxfId="501" priority="21" stopIfTrue="1" operator="equal">
      <formula>"３年"</formula>
    </cfRule>
  </conditionalFormatting>
  <conditionalFormatting sqref="P29 P26">
    <cfRule type="cellIs" dxfId="500" priority="16" stopIfTrue="1" operator="equal">
      <formula>"１年"</formula>
    </cfRule>
    <cfRule type="cellIs" dxfId="499" priority="17" stopIfTrue="1" operator="equal">
      <formula>"２年"</formula>
    </cfRule>
    <cfRule type="cellIs" dxfId="498" priority="18" stopIfTrue="1" operator="equal">
      <formula>"３年"</formula>
    </cfRule>
  </conditionalFormatting>
  <conditionalFormatting sqref="P24">
    <cfRule type="cellIs" dxfId="497" priority="13" stopIfTrue="1" operator="equal">
      <formula>"１年"</formula>
    </cfRule>
    <cfRule type="cellIs" dxfId="496" priority="14" stopIfTrue="1" operator="equal">
      <formula>"２年"</formula>
    </cfRule>
    <cfRule type="cellIs" dxfId="495" priority="15" stopIfTrue="1" operator="equal">
      <formula>"３年"</formula>
    </cfRule>
  </conditionalFormatting>
  <conditionalFormatting sqref="J21 D21 G21 J18 D18 G18 J13 D13 G13">
    <cfRule type="cellIs" dxfId="494" priority="10" stopIfTrue="1" operator="equal">
      <formula>"１年"</formula>
    </cfRule>
    <cfRule type="cellIs" dxfId="493" priority="11" stopIfTrue="1" operator="equal">
      <formula>"２年"</formula>
    </cfRule>
    <cfRule type="cellIs" dxfId="492" priority="12" stopIfTrue="1" operator="equal">
      <formula>"３年"</formula>
    </cfRule>
  </conditionalFormatting>
  <conditionalFormatting sqref="J29 D29 G29 J26 D26 G26">
    <cfRule type="cellIs" dxfId="491" priority="7" stopIfTrue="1" operator="equal">
      <formula>"１年"</formula>
    </cfRule>
    <cfRule type="cellIs" dxfId="490" priority="8" stopIfTrue="1" operator="equal">
      <formula>"２年"</formula>
    </cfRule>
    <cfRule type="cellIs" dxfId="489" priority="9" stopIfTrue="1" operator="equal">
      <formula>"３年"</formula>
    </cfRule>
  </conditionalFormatting>
  <conditionalFormatting sqref="J32 D32 G32">
    <cfRule type="cellIs" dxfId="488" priority="4" stopIfTrue="1" operator="equal">
      <formula>"１年"</formula>
    </cfRule>
    <cfRule type="cellIs" dxfId="487" priority="5" stopIfTrue="1" operator="equal">
      <formula>"２年"</formula>
    </cfRule>
    <cfRule type="cellIs" dxfId="486" priority="6" stopIfTrue="1" operator="equal">
      <formula>"３年"</formula>
    </cfRule>
  </conditionalFormatting>
  <conditionalFormatting sqref="J24 D24 G24">
    <cfRule type="cellIs" dxfId="485" priority="1" stopIfTrue="1" operator="equal">
      <formula>"１年"</formula>
    </cfRule>
    <cfRule type="cellIs" dxfId="484" priority="2" stopIfTrue="1" operator="equal">
      <formula>"２年"</formula>
    </cfRule>
    <cfRule type="cellIs" dxfId="483"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1B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1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45201</v>
      </c>
      <c r="D1" s="186"/>
      <c r="E1" s="186"/>
      <c r="F1" s="186">
        <f>$C$2+1</f>
        <v>45202</v>
      </c>
      <c r="G1" s="186"/>
      <c r="H1" s="186"/>
      <c r="I1" s="186">
        <f>$C$2+2</f>
        <v>45203</v>
      </c>
      <c r="J1" s="186"/>
      <c r="K1" s="186"/>
      <c r="L1" s="186">
        <f>$C$2+3</f>
        <v>45204</v>
      </c>
      <c r="M1" s="186"/>
      <c r="N1" s="186"/>
      <c r="O1" s="186">
        <f>$C$2+4</f>
        <v>45205</v>
      </c>
      <c r="P1" s="186"/>
      <c r="Q1" s="186"/>
      <c r="R1" s="5"/>
      <c r="S1" s="5"/>
      <c r="T1" s="5"/>
      <c r="U1" s="186">
        <f>$C$2+5</f>
        <v>45206</v>
      </c>
      <c r="V1" s="186"/>
      <c r="W1" s="186"/>
      <c r="X1" s="186">
        <f>$C$2+6</f>
        <v>45207</v>
      </c>
      <c r="Y1" s="186"/>
      <c r="Z1" s="186"/>
      <c r="AA1" s="6"/>
      <c r="AB1" s="93" t="s">
        <v>33</v>
      </c>
      <c r="AC1" s="90"/>
      <c r="AD1" s="90"/>
      <c r="AE1" s="95" t="s">
        <v>14</v>
      </c>
      <c r="AF1" s="88">
        <f>'27週'!AF1+1</f>
        <v>28</v>
      </c>
    </row>
    <row r="2" spans="2:32" ht="27" customHeight="1" thickTop="1" thickBot="1" x14ac:dyDescent="0.65">
      <c r="B2" s="7"/>
      <c r="C2" s="248">
        <f>'27週'!C2:E2+7</f>
        <v>45201</v>
      </c>
      <c r="D2" s="249"/>
      <c r="E2" s="250"/>
      <c r="F2" s="197">
        <f>C2+1</f>
        <v>45202</v>
      </c>
      <c r="G2" s="197"/>
      <c r="H2" s="197"/>
      <c r="I2" s="196">
        <f>F2+1</f>
        <v>45203</v>
      </c>
      <c r="J2" s="197"/>
      <c r="K2" s="198"/>
      <c r="L2" s="196">
        <f>I2+1</f>
        <v>45204</v>
      </c>
      <c r="M2" s="197"/>
      <c r="N2" s="198"/>
      <c r="O2" s="197">
        <f>L2+1</f>
        <v>45205</v>
      </c>
      <c r="P2" s="197"/>
      <c r="Q2" s="220"/>
      <c r="R2" s="175"/>
      <c r="S2" s="176"/>
      <c r="T2" s="7"/>
      <c r="U2" s="221">
        <f>O2+1</f>
        <v>45206</v>
      </c>
      <c r="V2" s="222"/>
      <c r="W2" s="223"/>
      <c r="X2" s="224">
        <f>U2+1</f>
        <v>45207</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482" priority="19" stopIfTrue="1" operator="equal">
      <formula>"１年"</formula>
    </cfRule>
    <cfRule type="cellIs" dxfId="481" priority="20" stopIfTrue="1" operator="equal">
      <formula>"２年"</formula>
    </cfRule>
    <cfRule type="cellIs" dxfId="480" priority="21" stopIfTrue="1" operator="equal">
      <formula>"３年"</formula>
    </cfRule>
  </conditionalFormatting>
  <conditionalFormatting sqref="P29 P26">
    <cfRule type="cellIs" dxfId="479" priority="16" stopIfTrue="1" operator="equal">
      <formula>"１年"</formula>
    </cfRule>
    <cfRule type="cellIs" dxfId="478" priority="17" stopIfTrue="1" operator="equal">
      <formula>"２年"</formula>
    </cfRule>
    <cfRule type="cellIs" dxfId="477" priority="18" stopIfTrue="1" operator="equal">
      <formula>"３年"</formula>
    </cfRule>
  </conditionalFormatting>
  <conditionalFormatting sqref="P24">
    <cfRule type="cellIs" dxfId="476" priority="13" stopIfTrue="1" operator="equal">
      <formula>"１年"</formula>
    </cfRule>
    <cfRule type="cellIs" dxfId="475" priority="14" stopIfTrue="1" operator="equal">
      <formula>"２年"</formula>
    </cfRule>
    <cfRule type="cellIs" dxfId="474" priority="15" stopIfTrue="1" operator="equal">
      <formula>"３年"</formula>
    </cfRule>
  </conditionalFormatting>
  <conditionalFormatting sqref="J21 D21 G21 J18 D18 G18 J13 D13 G13">
    <cfRule type="cellIs" dxfId="473" priority="10" stopIfTrue="1" operator="equal">
      <formula>"１年"</formula>
    </cfRule>
    <cfRule type="cellIs" dxfId="472" priority="11" stopIfTrue="1" operator="equal">
      <formula>"２年"</formula>
    </cfRule>
    <cfRule type="cellIs" dxfId="471" priority="12" stopIfTrue="1" operator="equal">
      <formula>"３年"</formula>
    </cfRule>
  </conditionalFormatting>
  <conditionalFormatting sqref="J29 D29 G29 J26 D26 G26">
    <cfRule type="cellIs" dxfId="470" priority="7" stopIfTrue="1" operator="equal">
      <formula>"１年"</formula>
    </cfRule>
    <cfRule type="cellIs" dxfId="469" priority="8" stopIfTrue="1" operator="equal">
      <formula>"２年"</formula>
    </cfRule>
    <cfRule type="cellIs" dxfId="468" priority="9" stopIfTrue="1" operator="equal">
      <formula>"３年"</formula>
    </cfRule>
  </conditionalFormatting>
  <conditionalFormatting sqref="J32 D32 G32">
    <cfRule type="cellIs" dxfId="467" priority="4" stopIfTrue="1" operator="equal">
      <formula>"１年"</formula>
    </cfRule>
    <cfRule type="cellIs" dxfId="466" priority="5" stopIfTrue="1" operator="equal">
      <formula>"２年"</formula>
    </cfRule>
    <cfRule type="cellIs" dxfId="465" priority="6" stopIfTrue="1" operator="equal">
      <formula>"３年"</formula>
    </cfRule>
  </conditionalFormatting>
  <conditionalFormatting sqref="J24 D24 G24">
    <cfRule type="cellIs" dxfId="464" priority="1" stopIfTrue="1" operator="equal">
      <formula>"１年"</formula>
    </cfRule>
    <cfRule type="cellIs" dxfId="463" priority="2" stopIfTrue="1" operator="equal">
      <formula>"２年"</formula>
    </cfRule>
    <cfRule type="cellIs" dxfId="462" priority="3" stopIfTrue="1" operator="equal">
      <formula>"３年"</formula>
    </cfRule>
  </conditionalFormatting>
  <dataValidations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1C00-000000000000}"/>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1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F47"/>
  <sheetViews>
    <sheetView showGridLines="0" showZeros="0" view="pageBreakPreview" topLeftCell="A17" zoomScale="70" zoomScaleNormal="40" zoomScaleSheetLayoutView="70" workbookViewId="0">
      <selection activeCell="I10" sqref="I10:K33"/>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45019</v>
      </c>
      <c r="D1" s="186"/>
      <c r="E1" s="186"/>
      <c r="F1" s="186">
        <f>$C$2+1</f>
        <v>45020</v>
      </c>
      <c r="G1" s="186"/>
      <c r="H1" s="186"/>
      <c r="I1" s="186">
        <f>$C$2+2</f>
        <v>45021</v>
      </c>
      <c r="J1" s="186"/>
      <c r="K1" s="186"/>
      <c r="L1" s="186">
        <f>$C$2+3</f>
        <v>45022</v>
      </c>
      <c r="M1" s="186"/>
      <c r="N1" s="186"/>
      <c r="O1" s="186">
        <f>$C$2+4</f>
        <v>45023</v>
      </c>
      <c r="P1" s="186"/>
      <c r="Q1" s="186"/>
      <c r="R1" s="5"/>
      <c r="S1" s="5"/>
      <c r="T1" s="5"/>
      <c r="U1" s="186">
        <f>$C$2+5</f>
        <v>45024</v>
      </c>
      <c r="V1" s="186"/>
      <c r="W1" s="186"/>
      <c r="X1" s="186">
        <f>$C$2+6</f>
        <v>45025</v>
      </c>
      <c r="Y1" s="186"/>
      <c r="Z1" s="186"/>
      <c r="AA1" s="6"/>
      <c r="AB1" s="94" t="s">
        <v>33</v>
      </c>
      <c r="AC1" s="91"/>
      <c r="AD1" s="91"/>
      <c r="AE1" s="92" t="s">
        <v>14</v>
      </c>
      <c r="AF1" s="88">
        <f>'1週'!AF1+1</f>
        <v>2</v>
      </c>
    </row>
    <row r="2" spans="2:32" ht="27" customHeight="1" thickTop="1" thickBot="1" x14ac:dyDescent="0.65">
      <c r="B2" s="7"/>
      <c r="C2" s="196">
        <f>'1週'!C2:E2+7</f>
        <v>45019</v>
      </c>
      <c r="D2" s="197"/>
      <c r="E2" s="198"/>
      <c r="F2" s="197">
        <f>C2+1</f>
        <v>45020</v>
      </c>
      <c r="G2" s="197"/>
      <c r="H2" s="197"/>
      <c r="I2" s="196">
        <f>F2+1</f>
        <v>45021</v>
      </c>
      <c r="J2" s="197"/>
      <c r="K2" s="198"/>
      <c r="L2" s="196">
        <f>I2+1</f>
        <v>45022</v>
      </c>
      <c r="M2" s="197"/>
      <c r="N2" s="198"/>
      <c r="O2" s="197">
        <f>L2+1</f>
        <v>45023</v>
      </c>
      <c r="P2" s="197"/>
      <c r="Q2" s="220"/>
      <c r="R2" s="175"/>
      <c r="S2" s="176"/>
      <c r="T2" s="7"/>
      <c r="U2" s="221">
        <f>O2+1</f>
        <v>45024</v>
      </c>
      <c r="V2" s="222"/>
      <c r="W2" s="223"/>
      <c r="X2" s="224">
        <f>U2+1</f>
        <v>45025</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144"/>
      <c r="G8" s="9"/>
      <c r="H8" s="145"/>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7"/>
      <c r="G9" s="148"/>
      <c r="H9" s="149"/>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144"/>
      <c r="D10" s="9"/>
      <c r="E10" s="145"/>
      <c r="F10" s="144"/>
      <c r="G10" s="9"/>
      <c r="H10" s="145"/>
      <c r="I10" s="144"/>
      <c r="J10" s="9"/>
      <c r="K10" s="145"/>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147"/>
      <c r="D11" s="148"/>
      <c r="E11" s="149"/>
      <c r="F11" s="147"/>
      <c r="G11" s="148"/>
      <c r="H11" s="149"/>
      <c r="I11" s="147"/>
      <c r="J11" s="148"/>
      <c r="K11" s="14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44"/>
      <c r="D12" s="9"/>
      <c r="E12" s="145"/>
      <c r="F12" s="144"/>
      <c r="G12" s="9"/>
      <c r="H12" s="145"/>
      <c r="I12" s="144"/>
      <c r="J12" s="9"/>
      <c r="K12" s="145"/>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147"/>
      <c r="D13" s="148"/>
      <c r="E13" s="149"/>
      <c r="F13" s="147"/>
      <c r="G13" s="148"/>
      <c r="H13" s="149"/>
      <c r="I13" s="151"/>
      <c r="J13" s="152"/>
      <c r="K13" s="153"/>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60">
        <v>6</v>
      </c>
      <c r="D14" s="9"/>
      <c r="E14" s="145"/>
      <c r="F14" s="160">
        <v>6</v>
      </c>
      <c r="G14" s="9"/>
      <c r="H14" s="145"/>
      <c r="I14" s="160">
        <v>6</v>
      </c>
      <c r="J14" s="9"/>
      <c r="K14" s="145"/>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47"/>
      <c r="D15" s="148"/>
      <c r="E15" s="149"/>
      <c r="F15" s="147"/>
      <c r="G15" s="148"/>
      <c r="H15" s="149"/>
      <c r="I15" s="147"/>
      <c r="J15" s="148"/>
      <c r="K15" s="149"/>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160">
        <v>7</v>
      </c>
      <c r="D16" s="9"/>
      <c r="E16" s="145"/>
      <c r="F16" s="160">
        <v>7</v>
      </c>
      <c r="G16" s="9"/>
      <c r="H16" s="145"/>
      <c r="I16" s="160">
        <v>7</v>
      </c>
      <c r="J16" s="9"/>
      <c r="K16" s="145"/>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64"/>
      <c r="D17" s="148"/>
      <c r="E17" s="149"/>
      <c r="F17" s="164"/>
      <c r="G17" s="148"/>
      <c r="H17" s="149"/>
      <c r="I17" s="164"/>
      <c r="J17" s="148"/>
      <c r="K17" s="14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160">
        <v>8</v>
      </c>
      <c r="G18" s="9"/>
      <c r="H18" s="145"/>
      <c r="I18" s="160">
        <v>8</v>
      </c>
      <c r="J18" s="9"/>
      <c r="K18" s="145"/>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147"/>
      <c r="G19" s="148"/>
      <c r="H19" s="149"/>
      <c r="I19" s="147"/>
      <c r="J19" s="148"/>
      <c r="K19" s="14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60">
        <v>9</v>
      </c>
      <c r="G20" s="9"/>
      <c r="H20" s="145"/>
      <c r="I20" s="160">
        <v>9</v>
      </c>
      <c r="J20" s="9"/>
      <c r="K20" s="145"/>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147"/>
      <c r="D21" s="148"/>
      <c r="E21" s="149"/>
      <c r="F21" s="147"/>
      <c r="G21" s="148"/>
      <c r="H21" s="149"/>
      <c r="I21" s="147"/>
      <c r="J21" s="148"/>
      <c r="K21" s="149"/>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60">
        <v>10</v>
      </c>
      <c r="D22" s="9"/>
      <c r="E22" s="145"/>
      <c r="F22" s="160">
        <v>10</v>
      </c>
      <c r="G22" s="9"/>
      <c r="H22" s="145"/>
      <c r="I22" s="160">
        <v>10</v>
      </c>
      <c r="J22" s="9"/>
      <c r="K22" s="145"/>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47"/>
      <c r="D23" s="148"/>
      <c r="E23" s="149"/>
      <c r="F23" s="147"/>
      <c r="G23" s="148"/>
      <c r="H23" s="149"/>
      <c r="I23" s="147"/>
      <c r="J23" s="148"/>
      <c r="K23" s="149"/>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160">
        <v>11</v>
      </c>
      <c r="D24" s="9"/>
      <c r="E24" s="145"/>
      <c r="F24" s="160">
        <v>11</v>
      </c>
      <c r="G24" s="9"/>
      <c r="H24" s="145"/>
      <c r="I24" s="160">
        <v>11</v>
      </c>
      <c r="J24" s="9"/>
      <c r="K24" s="145"/>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47"/>
      <c r="D25" s="148"/>
      <c r="E25" s="149"/>
      <c r="F25" s="147"/>
      <c r="G25" s="148"/>
      <c r="H25" s="149"/>
      <c r="I25" s="147"/>
      <c r="J25" s="148"/>
      <c r="K25" s="149"/>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160">
        <v>12</v>
      </c>
      <c r="G26" s="9"/>
      <c r="H26" s="145"/>
      <c r="I26" s="160">
        <v>12</v>
      </c>
      <c r="J26" s="9"/>
      <c r="K26" s="145"/>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147"/>
      <c r="G27" s="148"/>
      <c r="H27" s="149"/>
      <c r="I27" s="147"/>
      <c r="J27" s="148"/>
      <c r="K27" s="14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60">
        <v>13</v>
      </c>
      <c r="G28" s="9"/>
      <c r="H28" s="145"/>
      <c r="I28" s="160">
        <v>13</v>
      </c>
      <c r="J28" s="9"/>
      <c r="K28" s="145"/>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147"/>
      <c r="D29" s="148"/>
      <c r="E29" s="149"/>
      <c r="F29" s="147"/>
      <c r="G29" s="148"/>
      <c r="H29" s="149"/>
      <c r="I29" s="147"/>
      <c r="J29" s="148"/>
      <c r="K29" s="149"/>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60">
        <v>14</v>
      </c>
      <c r="D30" s="9"/>
      <c r="E30" s="145"/>
      <c r="F30" s="160">
        <v>14</v>
      </c>
      <c r="G30" s="9"/>
      <c r="H30" s="145"/>
      <c r="I30" s="160">
        <v>14</v>
      </c>
      <c r="J30" s="9"/>
      <c r="K30" s="145"/>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47"/>
      <c r="D31" s="148"/>
      <c r="E31" s="149"/>
      <c r="F31" s="147"/>
      <c r="G31" s="148"/>
      <c r="H31" s="149"/>
      <c r="I31" s="147"/>
      <c r="J31" s="148"/>
      <c r="K31" s="149"/>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160">
        <v>15</v>
      </c>
      <c r="D32" s="9"/>
      <c r="E32" s="145"/>
      <c r="F32" s="160">
        <v>15</v>
      </c>
      <c r="G32" s="9"/>
      <c r="H32" s="145"/>
      <c r="I32" s="160">
        <v>15</v>
      </c>
      <c r="J32" s="9"/>
      <c r="K32" s="145"/>
      <c r="L32" s="261">
        <v>0</v>
      </c>
      <c r="M32" s="262"/>
      <c r="N32" s="263">
        <v>0</v>
      </c>
      <c r="O32" s="262">
        <v>0</v>
      </c>
      <c r="P32" s="262"/>
      <c r="Q32" s="265">
        <v>0</v>
      </c>
      <c r="R32" s="21"/>
      <c r="S32" s="9"/>
      <c r="T32" s="18">
        <v>15</v>
      </c>
      <c r="U32" s="144"/>
      <c r="V32" s="9"/>
      <c r="W32" s="145"/>
      <c r="X32" s="9"/>
      <c r="Y32" s="9"/>
      <c r="Z32" s="146"/>
      <c r="AA32" s="21"/>
      <c r="AB32" s="76"/>
      <c r="AC32" s="77"/>
      <c r="AD32" s="78"/>
      <c r="AE32" s="78"/>
      <c r="AF32" s="79"/>
    </row>
    <row r="33" spans="2:32" ht="18.600000000000001" customHeight="1" x14ac:dyDescent="0.5">
      <c r="B33" s="101"/>
      <c r="C33" s="147"/>
      <c r="D33" s="148"/>
      <c r="E33" s="149"/>
      <c r="F33" s="147"/>
      <c r="G33" s="148"/>
      <c r="H33" s="149"/>
      <c r="I33" s="147"/>
      <c r="J33" s="148"/>
      <c r="K33" s="149"/>
      <c r="L33" s="151"/>
      <c r="M33" s="152"/>
      <c r="N33" s="153"/>
      <c r="O33" s="152"/>
      <c r="P33" s="152"/>
      <c r="Q33" s="154"/>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144"/>
      <c r="G34" s="9"/>
      <c r="H34" s="145"/>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7"/>
      <c r="G35" s="148"/>
      <c r="H35" s="149"/>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144"/>
      <c r="G36" s="9"/>
      <c r="H36" s="145"/>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7"/>
      <c r="G37" s="148"/>
      <c r="H37" s="149"/>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144"/>
      <c r="G38" s="9"/>
      <c r="H38" s="145"/>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7"/>
      <c r="G39" s="148"/>
      <c r="H39" s="149"/>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144"/>
      <c r="G40" s="9"/>
      <c r="H40" s="145"/>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7"/>
      <c r="G41" s="148"/>
      <c r="H41" s="149"/>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144"/>
      <c r="G42" s="9"/>
      <c r="H42" s="145"/>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7"/>
      <c r="G43" s="148"/>
      <c r="H43" s="149"/>
      <c r="I43" s="147"/>
      <c r="J43" s="148"/>
      <c r="K43" s="149"/>
      <c r="L43" s="147"/>
      <c r="M43" s="148"/>
      <c r="N43" s="149"/>
      <c r="O43" s="148"/>
      <c r="P43" s="148"/>
      <c r="Q43" s="150"/>
      <c r="R43" s="9"/>
      <c r="S43" s="9"/>
      <c r="T43" s="20"/>
      <c r="U43" s="147"/>
      <c r="V43" s="148"/>
      <c r="W43" s="149"/>
      <c r="X43" s="148"/>
      <c r="Y43" s="148"/>
      <c r="Z43" s="150"/>
      <c r="AA43" s="9"/>
      <c r="AB43" s="37" t="s">
        <v>13</v>
      </c>
      <c r="AC43" s="13"/>
      <c r="AE43" s="13"/>
    </row>
    <row r="44" spans="2:32" ht="18.600000000000001" customHeight="1" x14ac:dyDescent="0.5">
      <c r="B44" s="18">
        <v>21</v>
      </c>
      <c r="C44" s="144"/>
      <c r="D44" s="9"/>
      <c r="E44" s="145"/>
      <c r="F44" s="144"/>
      <c r="G44" s="9"/>
      <c r="H44" s="145"/>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7"/>
      <c r="G45" s="148"/>
      <c r="H45" s="149"/>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144"/>
      <c r="G46" s="9"/>
      <c r="H46" s="145"/>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5"/>
      <c r="G47" s="156"/>
      <c r="H47" s="157"/>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AB39:AB42"/>
    <mergeCell ref="B29:B31"/>
    <mergeCell ref="B26:B28"/>
    <mergeCell ref="B21:B23"/>
    <mergeCell ref="B24:B25"/>
    <mergeCell ref="B18:B20"/>
    <mergeCell ref="B13:B15"/>
    <mergeCell ref="B16:B17"/>
    <mergeCell ref="AB3:AB6"/>
    <mergeCell ref="AC3:AC6"/>
    <mergeCell ref="O3:Q6"/>
    <mergeCell ref="T3:T6"/>
    <mergeCell ref="U3:W6"/>
    <mergeCell ref="X3:Z6"/>
    <mergeCell ref="O7:Q7"/>
    <mergeCell ref="B10:B12"/>
    <mergeCell ref="B3:B6"/>
    <mergeCell ref="C3:E6"/>
    <mergeCell ref="F3:H6"/>
    <mergeCell ref="I3:K6"/>
    <mergeCell ref="L3:N6"/>
    <mergeCell ref="F7:H7"/>
    <mergeCell ref="I7:K7"/>
    <mergeCell ref="L7:N7"/>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887" priority="10" stopIfTrue="1" operator="equal">
      <formula>"１年"</formula>
    </cfRule>
    <cfRule type="cellIs" dxfId="886" priority="11" stopIfTrue="1" operator="equal">
      <formula>"２年"</formula>
    </cfRule>
    <cfRule type="cellIs" dxfId="885" priority="12" stopIfTrue="1" operator="equal">
      <formula>"３年"</formula>
    </cfRule>
  </conditionalFormatting>
  <conditionalFormatting sqref="P29 P26">
    <cfRule type="cellIs" dxfId="884" priority="7" stopIfTrue="1" operator="equal">
      <formula>"１年"</formula>
    </cfRule>
    <cfRule type="cellIs" dxfId="883" priority="8" stopIfTrue="1" operator="equal">
      <formula>"２年"</formula>
    </cfRule>
    <cfRule type="cellIs" dxfId="882" priority="9" stopIfTrue="1" operator="equal">
      <formula>"３年"</formula>
    </cfRule>
  </conditionalFormatting>
  <conditionalFormatting sqref="P32">
    <cfRule type="cellIs" dxfId="881" priority="4" stopIfTrue="1" operator="equal">
      <formula>"１年"</formula>
    </cfRule>
    <cfRule type="cellIs" dxfId="880" priority="5" stopIfTrue="1" operator="equal">
      <formula>"２年"</formula>
    </cfRule>
    <cfRule type="cellIs" dxfId="879" priority="6" stopIfTrue="1" operator="equal">
      <formula>"３年"</formula>
    </cfRule>
  </conditionalFormatting>
  <conditionalFormatting sqref="P24">
    <cfRule type="cellIs" dxfId="878" priority="1" stopIfTrue="1" operator="equal">
      <formula>"１年"</formula>
    </cfRule>
    <cfRule type="cellIs" dxfId="877" priority="2" stopIfTrue="1" operator="equal">
      <formula>"２年"</formula>
    </cfRule>
    <cfRule type="cellIs" dxfId="876" priority="3" stopIfTrue="1" operator="equal">
      <formula>"３年"</formula>
    </cfRule>
  </conditionalFormatting>
  <dataValidations count="2">
    <dataValidation imeMode="off" allowBlank="1" showInputMessage="1" showErrorMessage="1" sqref="Q10:R10 Q26:R26 R14 R30 R22 Q18:R18 N21 N18 N13 N10 Q13 Q21 N29 N26 Q29 N32 Q32 N24 Q24" xr:uid="{00000000-0002-0000-0200-000000000000}"/>
    <dataValidation imeMode="on" allowBlank="1" showInputMessage="1" showErrorMessage="1" sqref="AA26:AA27 AA14:AA15 AA30:AA31 AA18:AA19 AC8:AD39 AA22:AA23 AA2 AA10:AA11 U3:AA3 AC7:AE7 U2 C7:R7 X2 C2:R3 AC3:AD3 AE8:AE38 AD2 U7:AA7 L21:L22 O22 O18:P18 L18:L19 O19 O13:P13 L13:L14 O14 O10:O11 L10:L11 O21:P21 L29:L30 O30 O26:P26 L26:L27 O27 O29:P29 L32 O32:P32 L24 O24:P24" xr:uid="{00000000-0002-0000-0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3"/>
  </sheetPr>
  <dimension ref="B1:AF47"/>
  <sheetViews>
    <sheetView showGridLines="0" showZeros="0" view="pageBreakPreview" zoomScale="70" zoomScaleNormal="40" zoomScaleSheetLayoutView="70" workbookViewId="0">
      <selection activeCell="C18" sqref="C18"/>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45208</v>
      </c>
      <c r="D1" s="186"/>
      <c r="E1" s="186"/>
      <c r="F1" s="186">
        <f>$C$2+1</f>
        <v>45209</v>
      </c>
      <c r="G1" s="186"/>
      <c r="H1" s="186"/>
      <c r="I1" s="186">
        <f>$C$2+2</f>
        <v>45210</v>
      </c>
      <c r="J1" s="186"/>
      <c r="K1" s="186"/>
      <c r="L1" s="186">
        <f>$C$2+3</f>
        <v>45211</v>
      </c>
      <c r="M1" s="186"/>
      <c r="N1" s="186"/>
      <c r="O1" s="186">
        <f>$C$2+4</f>
        <v>45212</v>
      </c>
      <c r="P1" s="186"/>
      <c r="Q1" s="186"/>
      <c r="R1" s="5"/>
      <c r="S1" s="5"/>
      <c r="T1" s="5"/>
      <c r="U1" s="186">
        <f>$C$2+5</f>
        <v>45213</v>
      </c>
      <c r="V1" s="186"/>
      <c r="W1" s="186"/>
      <c r="X1" s="186">
        <f>$C$2+6</f>
        <v>45214</v>
      </c>
      <c r="Y1" s="186"/>
      <c r="Z1" s="186"/>
      <c r="AA1" s="6"/>
      <c r="AB1" s="93" t="s">
        <v>33</v>
      </c>
      <c r="AC1" s="90"/>
      <c r="AD1" s="90"/>
      <c r="AE1" s="95" t="s">
        <v>14</v>
      </c>
      <c r="AF1" s="88">
        <f>'28週'!AF1+1</f>
        <v>29</v>
      </c>
    </row>
    <row r="2" spans="2:32" ht="27" customHeight="1" thickTop="1" thickBot="1" x14ac:dyDescent="0.65">
      <c r="B2" s="7"/>
      <c r="C2" s="240">
        <f>'28週'!C2:E2+7</f>
        <v>45208</v>
      </c>
      <c r="D2" s="224"/>
      <c r="E2" s="241"/>
      <c r="F2" s="197">
        <f>C2+1</f>
        <v>45209</v>
      </c>
      <c r="G2" s="197"/>
      <c r="H2" s="197"/>
      <c r="I2" s="196">
        <f>F2+1</f>
        <v>45210</v>
      </c>
      <c r="J2" s="197"/>
      <c r="K2" s="198"/>
      <c r="L2" s="196">
        <f>I2+1</f>
        <v>45211</v>
      </c>
      <c r="M2" s="197"/>
      <c r="N2" s="198"/>
      <c r="O2" s="197">
        <f>L2+1</f>
        <v>45212</v>
      </c>
      <c r="P2" s="197"/>
      <c r="Q2" s="220"/>
      <c r="R2" s="175"/>
      <c r="S2" s="176"/>
      <c r="T2" s="7"/>
      <c r="U2" s="221">
        <f>O2+1</f>
        <v>45213</v>
      </c>
      <c r="V2" s="222"/>
      <c r="W2" s="223"/>
      <c r="X2" s="224">
        <f>U2+1</f>
        <v>45214</v>
      </c>
      <c r="Y2" s="224"/>
      <c r="Z2" s="225"/>
      <c r="AA2" s="8"/>
      <c r="AB2" s="58" t="s">
        <v>4</v>
      </c>
      <c r="AC2" s="59" t="s">
        <v>0</v>
      </c>
      <c r="AD2" s="211" t="s">
        <v>1</v>
      </c>
      <c r="AE2" s="212"/>
      <c r="AF2" s="213"/>
    </row>
    <row r="3" spans="2:32" ht="19.5" customHeight="1" thickTop="1" x14ac:dyDescent="0.5">
      <c r="B3" s="199"/>
      <c r="C3" s="187" t="str">
        <f>IFERROR(VLOOKUP($C$2,年計!$A$6:$B$371,2,FALSE),"")</f>
        <v>＜スポーツの日＞</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144"/>
      <c r="D10" s="9"/>
      <c r="E10" s="145"/>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147"/>
      <c r="D11" s="148"/>
      <c r="E11" s="14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44"/>
      <c r="D12" s="9"/>
      <c r="E12" s="145"/>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147"/>
      <c r="D13" s="148"/>
      <c r="E13" s="149"/>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60">
        <v>6</v>
      </c>
      <c r="D14" s="9"/>
      <c r="E14" s="145"/>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47"/>
      <c r="D15" s="148"/>
      <c r="E15" s="149"/>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160">
        <v>7</v>
      </c>
      <c r="D16" s="9"/>
      <c r="E16" s="145"/>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64"/>
      <c r="D17" s="148"/>
      <c r="E17" s="14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147"/>
      <c r="D21" s="148"/>
      <c r="E21" s="149"/>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60">
        <v>10</v>
      </c>
      <c r="D22" s="9"/>
      <c r="E22" s="145"/>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47"/>
      <c r="D23" s="148"/>
      <c r="E23" s="149"/>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160">
        <v>11</v>
      </c>
      <c r="D24" s="9"/>
      <c r="E24" s="145"/>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47"/>
      <c r="D25" s="148"/>
      <c r="E25" s="149"/>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147"/>
      <c r="D29" s="148"/>
      <c r="E29" s="149"/>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60">
        <v>14</v>
      </c>
      <c r="D30" s="9"/>
      <c r="E30" s="145"/>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47"/>
      <c r="D31" s="148"/>
      <c r="E31" s="149"/>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160">
        <v>15</v>
      </c>
      <c r="D32" s="9"/>
      <c r="E32" s="145"/>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47"/>
      <c r="D33" s="148"/>
      <c r="E33" s="149"/>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461" priority="19" stopIfTrue="1" operator="equal">
      <formula>"１年"</formula>
    </cfRule>
    <cfRule type="cellIs" dxfId="460" priority="20" stopIfTrue="1" operator="equal">
      <formula>"２年"</formula>
    </cfRule>
    <cfRule type="cellIs" dxfId="459" priority="21" stopIfTrue="1" operator="equal">
      <formula>"３年"</formula>
    </cfRule>
  </conditionalFormatting>
  <conditionalFormatting sqref="P29 P26">
    <cfRule type="cellIs" dxfId="458" priority="16" stopIfTrue="1" operator="equal">
      <formula>"１年"</formula>
    </cfRule>
    <cfRule type="cellIs" dxfId="457" priority="17" stopIfTrue="1" operator="equal">
      <formula>"２年"</formula>
    </cfRule>
    <cfRule type="cellIs" dxfId="456" priority="18" stopIfTrue="1" operator="equal">
      <formula>"３年"</formula>
    </cfRule>
  </conditionalFormatting>
  <conditionalFormatting sqref="P24">
    <cfRule type="cellIs" dxfId="455" priority="13" stopIfTrue="1" operator="equal">
      <formula>"１年"</formula>
    </cfRule>
    <cfRule type="cellIs" dxfId="454" priority="14" stopIfTrue="1" operator="equal">
      <formula>"２年"</formula>
    </cfRule>
    <cfRule type="cellIs" dxfId="453" priority="15" stopIfTrue="1" operator="equal">
      <formula>"３年"</formula>
    </cfRule>
  </conditionalFormatting>
  <conditionalFormatting sqref="J21 G21 J18 G18 J13 G13">
    <cfRule type="cellIs" dxfId="452" priority="10" stopIfTrue="1" operator="equal">
      <formula>"１年"</formula>
    </cfRule>
    <cfRule type="cellIs" dxfId="451" priority="11" stopIfTrue="1" operator="equal">
      <formula>"２年"</formula>
    </cfRule>
    <cfRule type="cellIs" dxfId="450" priority="12" stopIfTrue="1" operator="equal">
      <formula>"３年"</formula>
    </cfRule>
  </conditionalFormatting>
  <conditionalFormatting sqref="J29 G29 J26 G26">
    <cfRule type="cellIs" dxfId="449" priority="7" stopIfTrue="1" operator="equal">
      <formula>"１年"</formula>
    </cfRule>
    <cfRule type="cellIs" dxfId="448" priority="8" stopIfTrue="1" operator="equal">
      <formula>"２年"</formula>
    </cfRule>
    <cfRule type="cellIs" dxfId="447" priority="9" stopIfTrue="1" operator="equal">
      <formula>"３年"</formula>
    </cfRule>
  </conditionalFormatting>
  <conditionalFormatting sqref="J32 G32">
    <cfRule type="cellIs" dxfId="446" priority="4" stopIfTrue="1" operator="equal">
      <formula>"１年"</formula>
    </cfRule>
    <cfRule type="cellIs" dxfId="445" priority="5" stopIfTrue="1" operator="equal">
      <formula>"２年"</formula>
    </cfRule>
    <cfRule type="cellIs" dxfId="444" priority="6" stopIfTrue="1" operator="equal">
      <formula>"３年"</formula>
    </cfRule>
  </conditionalFormatting>
  <conditionalFormatting sqref="J24 G24">
    <cfRule type="cellIs" dxfId="443" priority="1" stopIfTrue="1" operator="equal">
      <formula>"１年"</formula>
    </cfRule>
    <cfRule type="cellIs" dxfId="442" priority="2" stopIfTrue="1" operator="equal">
      <formula>"２年"</formula>
    </cfRule>
    <cfRule type="cellIs" dxfId="441" priority="3" stopIfTrue="1" operator="equal">
      <formula>"３年"</formula>
    </cfRule>
  </conditionalFormatting>
  <dataValidations count="2">
    <dataValidation imeMode="on" allowBlank="1" showInputMessage="1" showErrorMessage="1" sqref="AA26:AA27 AA14:AA15 AA30:AA31 AA18:AA19 AC8:AD39 AA22:AA23 C7:R7 U7:AA7 AE8:AE38 C2:R3 AD2 AC3:AD3 U3:AA3 X2 U2 AA10:AA11 AA2 AC7:AE7 O21:P21 L29:L30 O30 O26:P26 L26:L27 O27 O29:P29 L24 O24:P24 L21:L22 O22 O18:P18 L18:L19 O19 O13:P13 L13:L14 O14 O10:O11 L10:L11 F21:G21 I32:J32 I10:I11 I22 F22 F10:F11 I21:J21 I27 I19 F18:G18 I18:J18 F30 F27 F19 F26:G26 F24:G24 F32:G32 I29:J29 F14 I30 I26:J26 I13:J13 I24:J24 I14 F29:G29 F13:G13" xr:uid="{00000000-0002-0000-1D00-000000000000}"/>
    <dataValidation imeMode="off" allowBlank="1" showInputMessage="1" showErrorMessage="1" sqref="R22 R14 Q18:R18 R30 Q26:R26 Q10:R10 N26 Q29 N24 Q24 N21 N18 N13 N10 Q13 Q21 N29 K24 K32 H10 K21 H21 H18 H32 K29 K18 H24 H29 H13 K13 K10 K26 H26" xr:uid="{00000000-0002-0000-1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45215</v>
      </c>
      <c r="D1" s="186"/>
      <c r="E1" s="186"/>
      <c r="F1" s="186">
        <f>$C$2+1</f>
        <v>45216</v>
      </c>
      <c r="G1" s="186"/>
      <c r="H1" s="186"/>
      <c r="I1" s="186">
        <f>$C$2+2</f>
        <v>45217</v>
      </c>
      <c r="J1" s="186"/>
      <c r="K1" s="186"/>
      <c r="L1" s="186">
        <f>$C$2+3</f>
        <v>45218</v>
      </c>
      <c r="M1" s="186"/>
      <c r="N1" s="186"/>
      <c r="O1" s="186">
        <f>$C$2+4</f>
        <v>45219</v>
      </c>
      <c r="P1" s="186"/>
      <c r="Q1" s="186"/>
      <c r="R1" s="5"/>
      <c r="S1" s="5"/>
      <c r="T1" s="5"/>
      <c r="U1" s="186">
        <f>$C$2+5</f>
        <v>45220</v>
      </c>
      <c r="V1" s="186"/>
      <c r="W1" s="186"/>
      <c r="X1" s="186">
        <f>$C$2+6</f>
        <v>45221</v>
      </c>
      <c r="Y1" s="186"/>
      <c r="Z1" s="186"/>
      <c r="AA1" s="6"/>
      <c r="AB1" s="93" t="s">
        <v>33</v>
      </c>
      <c r="AC1" s="90"/>
      <c r="AD1" s="90"/>
      <c r="AE1" s="95" t="s">
        <v>14</v>
      </c>
      <c r="AF1" s="88">
        <f>'29週'!AF1+1</f>
        <v>30</v>
      </c>
    </row>
    <row r="2" spans="2:32" ht="27" customHeight="1" thickTop="1" thickBot="1" x14ac:dyDescent="0.65">
      <c r="B2" s="7"/>
      <c r="C2" s="196">
        <f>'29週'!C2:E2+7</f>
        <v>45215</v>
      </c>
      <c r="D2" s="197"/>
      <c r="E2" s="198"/>
      <c r="F2" s="197">
        <f>C2+1</f>
        <v>45216</v>
      </c>
      <c r="G2" s="197"/>
      <c r="H2" s="197"/>
      <c r="I2" s="196">
        <f>F2+1</f>
        <v>45217</v>
      </c>
      <c r="J2" s="197"/>
      <c r="K2" s="198"/>
      <c r="L2" s="196">
        <f>I2+1</f>
        <v>45218</v>
      </c>
      <c r="M2" s="197"/>
      <c r="N2" s="198"/>
      <c r="O2" s="197">
        <f>L2+1</f>
        <v>45219</v>
      </c>
      <c r="P2" s="197"/>
      <c r="Q2" s="220"/>
      <c r="R2" s="175"/>
      <c r="S2" s="176"/>
      <c r="T2" s="7"/>
      <c r="U2" s="221">
        <f>O2+1</f>
        <v>45220</v>
      </c>
      <c r="V2" s="222"/>
      <c r="W2" s="223"/>
      <c r="X2" s="224">
        <f>U2+1</f>
        <v>45221</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144"/>
      <c r="G8" s="9"/>
      <c r="H8" s="145"/>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7"/>
      <c r="G9" s="148"/>
      <c r="H9" s="149"/>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144"/>
      <c r="G38" s="9"/>
      <c r="H38" s="145"/>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7"/>
      <c r="G39" s="148"/>
      <c r="H39" s="149"/>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144"/>
      <c r="G40" s="9"/>
      <c r="H40" s="145"/>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7"/>
      <c r="G41" s="148"/>
      <c r="H41" s="149"/>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144"/>
      <c r="G42" s="9"/>
      <c r="H42" s="145"/>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7"/>
      <c r="G43" s="148"/>
      <c r="H43" s="149"/>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144"/>
      <c r="G44" s="9"/>
      <c r="H44" s="145"/>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7"/>
      <c r="G45" s="148"/>
      <c r="H45" s="149"/>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144"/>
      <c r="G46" s="9"/>
      <c r="H46" s="145"/>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5"/>
      <c r="G47" s="156"/>
      <c r="H47" s="157"/>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29:B31"/>
    <mergeCell ref="AB39:AB42"/>
    <mergeCell ref="B26:B28"/>
    <mergeCell ref="B13:B15"/>
    <mergeCell ref="B16:B17"/>
    <mergeCell ref="B21:B23"/>
    <mergeCell ref="B24:B25"/>
    <mergeCell ref="B18:B20"/>
    <mergeCell ref="C7:E7"/>
    <mergeCell ref="I7:K7"/>
    <mergeCell ref="L7:N7"/>
    <mergeCell ref="O7:Q7"/>
    <mergeCell ref="F7:H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440" priority="19" stopIfTrue="1" operator="equal">
      <formula>"１年"</formula>
    </cfRule>
    <cfRule type="cellIs" dxfId="439" priority="20" stopIfTrue="1" operator="equal">
      <formula>"２年"</formula>
    </cfRule>
    <cfRule type="cellIs" dxfId="438" priority="21" stopIfTrue="1" operator="equal">
      <formula>"３年"</formula>
    </cfRule>
  </conditionalFormatting>
  <conditionalFormatting sqref="P29 P26">
    <cfRule type="cellIs" dxfId="437" priority="16" stopIfTrue="1" operator="equal">
      <formula>"１年"</formula>
    </cfRule>
    <cfRule type="cellIs" dxfId="436" priority="17" stopIfTrue="1" operator="equal">
      <formula>"２年"</formula>
    </cfRule>
    <cfRule type="cellIs" dxfId="435" priority="18" stopIfTrue="1" operator="equal">
      <formula>"３年"</formula>
    </cfRule>
  </conditionalFormatting>
  <conditionalFormatting sqref="P24">
    <cfRule type="cellIs" dxfId="434" priority="13" stopIfTrue="1" operator="equal">
      <formula>"１年"</formula>
    </cfRule>
    <cfRule type="cellIs" dxfId="433" priority="14" stopIfTrue="1" operator="equal">
      <formula>"２年"</formula>
    </cfRule>
    <cfRule type="cellIs" dxfId="432" priority="15" stopIfTrue="1" operator="equal">
      <formula>"３年"</formula>
    </cfRule>
  </conditionalFormatting>
  <conditionalFormatting sqref="J21 D21 G21 J18 D18 G18 J13 D13 G13">
    <cfRule type="cellIs" dxfId="431" priority="10" stopIfTrue="1" operator="equal">
      <formula>"１年"</formula>
    </cfRule>
    <cfRule type="cellIs" dxfId="430" priority="11" stopIfTrue="1" operator="equal">
      <formula>"２年"</formula>
    </cfRule>
    <cfRule type="cellIs" dxfId="429" priority="12" stopIfTrue="1" operator="equal">
      <formula>"３年"</formula>
    </cfRule>
  </conditionalFormatting>
  <conditionalFormatting sqref="J29 D29 G29 J26 D26 G26">
    <cfRule type="cellIs" dxfId="428" priority="7" stopIfTrue="1" operator="equal">
      <formula>"１年"</formula>
    </cfRule>
    <cfRule type="cellIs" dxfId="427" priority="8" stopIfTrue="1" operator="equal">
      <formula>"２年"</formula>
    </cfRule>
    <cfRule type="cellIs" dxfId="426" priority="9" stopIfTrue="1" operator="equal">
      <formula>"３年"</formula>
    </cfRule>
  </conditionalFormatting>
  <conditionalFormatting sqref="J32 D32 G32">
    <cfRule type="cellIs" dxfId="425" priority="4" stopIfTrue="1" operator="equal">
      <formula>"１年"</formula>
    </cfRule>
    <cfRule type="cellIs" dxfId="424" priority="5" stopIfTrue="1" operator="equal">
      <formula>"２年"</formula>
    </cfRule>
    <cfRule type="cellIs" dxfId="423" priority="6" stopIfTrue="1" operator="equal">
      <formula>"３年"</formula>
    </cfRule>
  </conditionalFormatting>
  <conditionalFormatting sqref="J24 D24 G24">
    <cfRule type="cellIs" dxfId="422" priority="1" stopIfTrue="1" operator="equal">
      <formula>"１年"</formula>
    </cfRule>
    <cfRule type="cellIs" dxfId="421" priority="2" stopIfTrue="1" operator="equal">
      <formula>"２年"</formula>
    </cfRule>
    <cfRule type="cellIs" dxfId="420" priority="3" stopIfTrue="1" operator="equal">
      <formula>"３年"</formula>
    </cfRule>
  </conditionalFormatting>
  <dataValidations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1E00-000000000000}"/>
    <dataValidation imeMode="on" allowBlank="1" showInputMessage="1" showErrorMessage="1" sqref="AA26:AA27 AA14:AA15 AA30:AA31 AA18:AA19 AE8:AE38 AA22:AA23 U3:AA3 U7:AA7 AA2 AA10:AA11 AD2 X2 U2 AC3:AD3 AC8:AD39 C2:R3 AC7:AE7 C7:R7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1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45222</v>
      </c>
      <c r="D1" s="186"/>
      <c r="E1" s="186"/>
      <c r="F1" s="186">
        <f>$C$2+1</f>
        <v>45223</v>
      </c>
      <c r="G1" s="186"/>
      <c r="H1" s="186"/>
      <c r="I1" s="186">
        <f>$C$2+2</f>
        <v>45224</v>
      </c>
      <c r="J1" s="186"/>
      <c r="K1" s="186"/>
      <c r="L1" s="186">
        <f>$C$2+3</f>
        <v>45225</v>
      </c>
      <c r="M1" s="186"/>
      <c r="N1" s="186"/>
      <c r="O1" s="186">
        <f>$C$2+4</f>
        <v>45226</v>
      </c>
      <c r="P1" s="186"/>
      <c r="Q1" s="186"/>
      <c r="R1" s="5"/>
      <c r="S1" s="5"/>
      <c r="T1" s="5"/>
      <c r="U1" s="186">
        <f>$C$2+5</f>
        <v>45227</v>
      </c>
      <c r="V1" s="186"/>
      <c r="W1" s="186"/>
      <c r="X1" s="186">
        <f>$C$2+6</f>
        <v>45228</v>
      </c>
      <c r="Y1" s="186"/>
      <c r="Z1" s="186"/>
      <c r="AA1" s="6"/>
      <c r="AB1" s="93" t="s">
        <v>33</v>
      </c>
      <c r="AC1" s="90"/>
      <c r="AD1" s="90"/>
      <c r="AE1" s="95" t="s">
        <v>14</v>
      </c>
      <c r="AF1" s="88">
        <f>'30週'!AF1+1</f>
        <v>31</v>
      </c>
    </row>
    <row r="2" spans="2:32" ht="27" customHeight="1" thickTop="1" thickBot="1" x14ac:dyDescent="0.65">
      <c r="B2" s="7"/>
      <c r="C2" s="196">
        <f>'30週'!C2:E2+7</f>
        <v>45222</v>
      </c>
      <c r="D2" s="197"/>
      <c r="E2" s="198"/>
      <c r="F2" s="197">
        <f>C2+1</f>
        <v>45223</v>
      </c>
      <c r="G2" s="197"/>
      <c r="H2" s="197"/>
      <c r="I2" s="196">
        <f>F2+1</f>
        <v>45224</v>
      </c>
      <c r="J2" s="197"/>
      <c r="K2" s="198"/>
      <c r="L2" s="196">
        <f>I2+1</f>
        <v>45225</v>
      </c>
      <c r="M2" s="197"/>
      <c r="N2" s="198"/>
      <c r="O2" s="197">
        <f>L2+1</f>
        <v>45226</v>
      </c>
      <c r="P2" s="197"/>
      <c r="Q2" s="220"/>
      <c r="R2" s="175"/>
      <c r="S2" s="176"/>
      <c r="T2" s="7"/>
      <c r="U2" s="221">
        <f>O2+1</f>
        <v>45227</v>
      </c>
      <c r="V2" s="222"/>
      <c r="W2" s="223"/>
      <c r="X2" s="224">
        <f>U2+1</f>
        <v>45228</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419" priority="19" stopIfTrue="1" operator="equal">
      <formula>"１年"</formula>
    </cfRule>
    <cfRule type="cellIs" dxfId="418" priority="20" stopIfTrue="1" operator="equal">
      <formula>"２年"</formula>
    </cfRule>
    <cfRule type="cellIs" dxfId="417" priority="21" stopIfTrue="1" operator="equal">
      <formula>"３年"</formula>
    </cfRule>
  </conditionalFormatting>
  <conditionalFormatting sqref="P29 P26">
    <cfRule type="cellIs" dxfId="416" priority="16" stopIfTrue="1" operator="equal">
      <formula>"１年"</formula>
    </cfRule>
    <cfRule type="cellIs" dxfId="415" priority="17" stopIfTrue="1" operator="equal">
      <formula>"２年"</formula>
    </cfRule>
    <cfRule type="cellIs" dxfId="414" priority="18" stopIfTrue="1" operator="equal">
      <formula>"３年"</formula>
    </cfRule>
  </conditionalFormatting>
  <conditionalFormatting sqref="P24">
    <cfRule type="cellIs" dxfId="413" priority="13" stopIfTrue="1" operator="equal">
      <formula>"１年"</formula>
    </cfRule>
    <cfRule type="cellIs" dxfId="412" priority="14" stopIfTrue="1" operator="equal">
      <formula>"２年"</formula>
    </cfRule>
    <cfRule type="cellIs" dxfId="411" priority="15" stopIfTrue="1" operator="equal">
      <formula>"３年"</formula>
    </cfRule>
  </conditionalFormatting>
  <conditionalFormatting sqref="J21 D21 G21 J18 D18 G18 J13 D13 G13">
    <cfRule type="cellIs" dxfId="410" priority="10" stopIfTrue="1" operator="equal">
      <formula>"１年"</formula>
    </cfRule>
    <cfRule type="cellIs" dxfId="409" priority="11" stopIfTrue="1" operator="equal">
      <formula>"２年"</formula>
    </cfRule>
    <cfRule type="cellIs" dxfId="408" priority="12" stopIfTrue="1" operator="equal">
      <formula>"３年"</formula>
    </cfRule>
  </conditionalFormatting>
  <conditionalFormatting sqref="J29 D29 G29 J26 D26 G26">
    <cfRule type="cellIs" dxfId="407" priority="7" stopIfTrue="1" operator="equal">
      <formula>"１年"</formula>
    </cfRule>
    <cfRule type="cellIs" dxfId="406" priority="8" stopIfTrue="1" operator="equal">
      <formula>"２年"</formula>
    </cfRule>
    <cfRule type="cellIs" dxfId="405" priority="9" stopIfTrue="1" operator="equal">
      <formula>"３年"</formula>
    </cfRule>
  </conditionalFormatting>
  <conditionalFormatting sqref="J32 D32 G32">
    <cfRule type="cellIs" dxfId="404" priority="4" stopIfTrue="1" operator="equal">
      <formula>"１年"</formula>
    </cfRule>
    <cfRule type="cellIs" dxfId="403" priority="5" stopIfTrue="1" operator="equal">
      <formula>"２年"</formula>
    </cfRule>
    <cfRule type="cellIs" dxfId="402" priority="6" stopIfTrue="1" operator="equal">
      <formula>"３年"</formula>
    </cfRule>
  </conditionalFormatting>
  <conditionalFormatting sqref="J24 D24 G24">
    <cfRule type="cellIs" dxfId="401" priority="1" stopIfTrue="1" operator="equal">
      <formula>"１年"</formula>
    </cfRule>
    <cfRule type="cellIs" dxfId="400" priority="2" stopIfTrue="1" operator="equal">
      <formula>"２年"</formula>
    </cfRule>
    <cfRule type="cellIs" dxfId="399"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1F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1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3"/>
  </sheetPr>
  <dimension ref="B1:AF47"/>
  <sheetViews>
    <sheetView showGridLines="0" showZeros="0" zoomScale="55" zoomScaleNormal="55" zoomScaleSheetLayoutView="70" workbookViewId="0">
      <selection activeCell="O10" sqref="O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45229</v>
      </c>
      <c r="D1" s="186"/>
      <c r="E1" s="186"/>
      <c r="F1" s="186">
        <f>$C$2+1</f>
        <v>45230</v>
      </c>
      <c r="G1" s="186"/>
      <c r="H1" s="186"/>
      <c r="I1" s="186">
        <f>$C$2+2</f>
        <v>45231</v>
      </c>
      <c r="J1" s="186"/>
      <c r="K1" s="186"/>
      <c r="L1" s="186">
        <f>$C$2+3</f>
        <v>45232</v>
      </c>
      <c r="M1" s="186"/>
      <c r="N1" s="186"/>
      <c r="O1" s="186">
        <f>$C$2+4</f>
        <v>45233</v>
      </c>
      <c r="P1" s="186"/>
      <c r="Q1" s="186"/>
      <c r="R1" s="5"/>
      <c r="S1" s="5"/>
      <c r="T1" s="5"/>
      <c r="U1" s="186">
        <f>$C$2+5</f>
        <v>45234</v>
      </c>
      <c r="V1" s="186"/>
      <c r="W1" s="186"/>
      <c r="X1" s="186">
        <f>$C$2+6</f>
        <v>45235</v>
      </c>
      <c r="Y1" s="186"/>
      <c r="Z1" s="186"/>
      <c r="AA1" s="6"/>
      <c r="AB1" s="93" t="s">
        <v>33</v>
      </c>
      <c r="AC1" s="90"/>
      <c r="AD1" s="90"/>
      <c r="AE1" s="95" t="s">
        <v>14</v>
      </c>
      <c r="AF1" s="88">
        <f>'31週'!AF1+1</f>
        <v>32</v>
      </c>
    </row>
    <row r="2" spans="2:32" ht="27" customHeight="1" thickTop="1" thickBot="1" x14ac:dyDescent="0.65">
      <c r="B2" s="7"/>
      <c r="C2" s="196">
        <f>'31週'!C2:E2+7</f>
        <v>45229</v>
      </c>
      <c r="D2" s="197"/>
      <c r="E2" s="198"/>
      <c r="F2" s="238">
        <f>C2+1</f>
        <v>45230</v>
      </c>
      <c r="G2" s="238"/>
      <c r="H2" s="238"/>
      <c r="I2" s="237">
        <f>F2+1</f>
        <v>45231</v>
      </c>
      <c r="J2" s="238"/>
      <c r="K2" s="239"/>
      <c r="L2" s="196">
        <f>I2+1</f>
        <v>45232</v>
      </c>
      <c r="M2" s="197"/>
      <c r="N2" s="198"/>
      <c r="O2" s="224">
        <f>L2+1</f>
        <v>45233</v>
      </c>
      <c r="P2" s="224"/>
      <c r="Q2" s="225"/>
      <c r="R2" s="175"/>
      <c r="S2" s="176"/>
      <c r="T2" s="7"/>
      <c r="U2" s="221">
        <f>O2+1</f>
        <v>45234</v>
      </c>
      <c r="V2" s="222"/>
      <c r="W2" s="223"/>
      <c r="X2" s="224">
        <f>U2+1</f>
        <v>45235</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t="str">
        <f>IFERROR(VLOOKUP($O$2,年計!$A$6:$B$371,2,FALSE),"")</f>
        <v>＜文化の日＞</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169"/>
      <c r="P10" s="170"/>
      <c r="Q10" s="159"/>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160">
        <v>6</v>
      </c>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160">
        <v>7</v>
      </c>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164"/>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160">
        <v>8</v>
      </c>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60">
        <v>9</v>
      </c>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160">
        <v>10</v>
      </c>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160">
        <v>11</v>
      </c>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160">
        <v>12</v>
      </c>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60">
        <v>13</v>
      </c>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160">
        <v>14</v>
      </c>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v>15</v>
      </c>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52"/>
      <c r="P33" s="152"/>
      <c r="Q33" s="154"/>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29:B31"/>
    <mergeCell ref="AB39:AB42"/>
    <mergeCell ref="B26:B28"/>
    <mergeCell ref="B21:B23"/>
    <mergeCell ref="B24:B25"/>
    <mergeCell ref="B18:B20"/>
    <mergeCell ref="B13:B15"/>
    <mergeCell ref="B16:B17"/>
    <mergeCell ref="O7:Q7"/>
    <mergeCell ref="C7:E7"/>
    <mergeCell ref="F7:H7"/>
    <mergeCell ref="I7:K7"/>
    <mergeCell ref="X2:Z2"/>
    <mergeCell ref="O1:Q1"/>
    <mergeCell ref="AB3:AB6"/>
    <mergeCell ref="AC3:AC6"/>
    <mergeCell ref="B10:B12"/>
    <mergeCell ref="B3:B6"/>
    <mergeCell ref="C3:E6"/>
    <mergeCell ref="F3:H6"/>
    <mergeCell ref="I3:K6"/>
    <mergeCell ref="L3:N6"/>
    <mergeCell ref="O3:Q6"/>
    <mergeCell ref="T3:T6"/>
    <mergeCell ref="U3:W6"/>
    <mergeCell ref="X3:Z6"/>
    <mergeCell ref="L7:N7"/>
    <mergeCell ref="AD2:AF2"/>
    <mergeCell ref="C1:E1"/>
    <mergeCell ref="F1:H1"/>
    <mergeCell ref="I1:K1"/>
    <mergeCell ref="L1:N1"/>
    <mergeCell ref="U1:W1"/>
    <mergeCell ref="X1:Z1"/>
    <mergeCell ref="C2:E2"/>
    <mergeCell ref="F2:H2"/>
    <mergeCell ref="I2:K2"/>
    <mergeCell ref="L2:N2"/>
    <mergeCell ref="O2:Q2"/>
    <mergeCell ref="U2:W2"/>
  </mergeCells>
  <phoneticPr fontId="2"/>
  <conditionalFormatting sqref="J21 D21 G21 J18 D18 G18 J13 D13 G13">
    <cfRule type="cellIs" dxfId="389" priority="19" stopIfTrue="1" operator="equal">
      <formula>"１年"</formula>
    </cfRule>
    <cfRule type="cellIs" dxfId="388" priority="20" stopIfTrue="1" operator="equal">
      <formula>"２年"</formula>
    </cfRule>
    <cfRule type="cellIs" dxfId="387" priority="21" stopIfTrue="1" operator="equal">
      <formula>"３年"</formula>
    </cfRule>
  </conditionalFormatting>
  <conditionalFormatting sqref="J29 D29 G29 J26 D26 G26">
    <cfRule type="cellIs" dxfId="386" priority="16" stopIfTrue="1" operator="equal">
      <formula>"１年"</formula>
    </cfRule>
    <cfRule type="cellIs" dxfId="385" priority="17" stopIfTrue="1" operator="equal">
      <formula>"２年"</formula>
    </cfRule>
    <cfRule type="cellIs" dxfId="384" priority="18" stopIfTrue="1" operator="equal">
      <formula>"３年"</formula>
    </cfRule>
  </conditionalFormatting>
  <conditionalFormatting sqref="J32 D32 G32">
    <cfRule type="cellIs" dxfId="383" priority="13" stopIfTrue="1" operator="equal">
      <formula>"１年"</formula>
    </cfRule>
    <cfRule type="cellIs" dxfId="382" priority="14" stopIfTrue="1" operator="equal">
      <formula>"２年"</formula>
    </cfRule>
    <cfRule type="cellIs" dxfId="381" priority="15" stopIfTrue="1" operator="equal">
      <formula>"３年"</formula>
    </cfRule>
  </conditionalFormatting>
  <conditionalFormatting sqref="J24 D24 G24">
    <cfRule type="cellIs" dxfId="380" priority="10" stopIfTrue="1" operator="equal">
      <formula>"１年"</formula>
    </cfRule>
    <cfRule type="cellIs" dxfId="379" priority="11" stopIfTrue="1" operator="equal">
      <formula>"２年"</formula>
    </cfRule>
    <cfRule type="cellIs" dxfId="378" priority="12" stopIfTrue="1" operator="equal">
      <formula>"３年"</formula>
    </cfRule>
  </conditionalFormatting>
  <conditionalFormatting sqref="P30 P26 P22 P18 P14">
    <cfRule type="cellIs" dxfId="377" priority="7" stopIfTrue="1" operator="equal">
      <formula>"１年"</formula>
    </cfRule>
    <cfRule type="cellIs" dxfId="376" priority="8" stopIfTrue="1" operator="equal">
      <formula>"２年"</formula>
    </cfRule>
    <cfRule type="cellIs" dxfId="375" priority="9" stopIfTrue="1" operator="equal">
      <formula>"３年"</formula>
    </cfRule>
  </conditionalFormatting>
  <conditionalFormatting sqref="P30 P26 P22 P18 P14">
    <cfRule type="cellIs" dxfId="374" priority="4" stopIfTrue="1" operator="equal">
      <formula>"１年"</formula>
    </cfRule>
    <cfRule type="cellIs" dxfId="373" priority="5" stopIfTrue="1" operator="equal">
      <formula>"２年"</formula>
    </cfRule>
    <cfRule type="cellIs" dxfId="372" priority="6" stopIfTrue="1" operator="equal">
      <formula>"３年"</formula>
    </cfRule>
  </conditionalFormatting>
  <conditionalFormatting sqref="P30 P26 P22 P18 P14">
    <cfRule type="cellIs" dxfId="371" priority="1" stopIfTrue="1" operator="equal">
      <formula>"１年"</formula>
    </cfRule>
    <cfRule type="cellIs" dxfId="370" priority="2" stopIfTrue="1" operator="equal">
      <formula>"２年"</formula>
    </cfRule>
    <cfRule type="cellIs" dxfId="369" priority="3" stopIfTrue="1" operator="equal">
      <formula>"３年"</formula>
    </cfRule>
  </conditionalFormatting>
  <dataValidations count="2">
    <dataValidation imeMode="off" allowBlank="1" showInputMessage="1" showErrorMessage="1" sqref="R22 R30 R10 R26 E24 R14 N26 E29 N24 K29 N21 N18 N13 N10 H29 H26 N29 K24 K32 E21 K21 H21 H18 H32 E18 K18 E26 E13 H13 K13 K10 K26 E10 H10 E32 H24 R18" xr:uid="{00000000-0002-0000-2000-000000000000}"/>
    <dataValidation imeMode="on" allowBlank="1" showInputMessage="1" showErrorMessage="1" sqref="AA26:AA27 AA14:AA15 AA30:AA31 AA18:AA19 AC8:AD39 AA22:AA23 AA10:AA11 AA2 U3:AA3 AE8:AE38 U7:AA7 U2 AC3:AD3 AC7:AE7 C2:R3 C7:R7 AD2 X2 F27 L29:L30 F24:G24 F32:G32 L26:L27 C33:E33 C10:C11 L24 F29:G29 L21:L22 C26:D26 C30:E31 L18:L19 I30 F30 L13:L14 C29:D29 I29:J29 L10:L11 F21:G21 I32:J32 C22:E23 I22 F22 C24:D24 I21:J21 I27 I19 F18:G18 I18:J18 C32:D32 C19 F19 F26:G26 C18:D18 C13:C15 D13 F14 D14:E15 I26:J26 I13:J13 I24:J24 I14 C27 F13:G13 I10:I11 F10:F11 C21:D21" xr:uid="{00000000-0002-0000-2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45236</v>
      </c>
      <c r="D1" s="186"/>
      <c r="E1" s="186"/>
      <c r="F1" s="186">
        <f>$C$2+1</f>
        <v>45237</v>
      </c>
      <c r="G1" s="186"/>
      <c r="H1" s="186"/>
      <c r="I1" s="186">
        <f>$C$2+2</f>
        <v>45238</v>
      </c>
      <c r="J1" s="186"/>
      <c r="K1" s="186"/>
      <c r="L1" s="186">
        <f>$C$2+3</f>
        <v>45239</v>
      </c>
      <c r="M1" s="186"/>
      <c r="N1" s="186"/>
      <c r="O1" s="186">
        <f>$C$2+4</f>
        <v>45240</v>
      </c>
      <c r="P1" s="186"/>
      <c r="Q1" s="186"/>
      <c r="R1" s="5"/>
      <c r="S1" s="5"/>
      <c r="T1" s="5"/>
      <c r="U1" s="186">
        <f>$C$2+5</f>
        <v>45241</v>
      </c>
      <c r="V1" s="186"/>
      <c r="W1" s="186"/>
      <c r="X1" s="186">
        <f>$C$2+6</f>
        <v>45242</v>
      </c>
      <c r="Y1" s="186"/>
      <c r="Z1" s="186"/>
      <c r="AA1" s="6"/>
      <c r="AB1" s="93" t="s">
        <v>33</v>
      </c>
      <c r="AC1" s="90"/>
      <c r="AD1" s="90"/>
      <c r="AE1" s="95" t="s">
        <v>14</v>
      </c>
      <c r="AF1" s="88">
        <f>'32週'!AF1+1</f>
        <v>33</v>
      </c>
    </row>
    <row r="2" spans="2:32" ht="27" customHeight="1" thickTop="1" thickBot="1" x14ac:dyDescent="0.65">
      <c r="B2" s="7"/>
      <c r="C2" s="196">
        <f>'32週'!C2:E2+7</f>
        <v>45236</v>
      </c>
      <c r="D2" s="197"/>
      <c r="E2" s="198"/>
      <c r="F2" s="197">
        <f>C2+1</f>
        <v>45237</v>
      </c>
      <c r="G2" s="197"/>
      <c r="H2" s="197"/>
      <c r="I2" s="196">
        <f>F2+1</f>
        <v>45238</v>
      </c>
      <c r="J2" s="197"/>
      <c r="K2" s="198"/>
      <c r="L2" s="196">
        <f>I2+1</f>
        <v>45239</v>
      </c>
      <c r="M2" s="197"/>
      <c r="N2" s="198"/>
      <c r="O2" s="197">
        <f>L2+1</f>
        <v>45240</v>
      </c>
      <c r="P2" s="197"/>
      <c r="Q2" s="220"/>
      <c r="R2" s="175"/>
      <c r="S2" s="176"/>
      <c r="T2" s="7"/>
      <c r="U2" s="221">
        <f>O2+1</f>
        <v>45241</v>
      </c>
      <c r="V2" s="222"/>
      <c r="W2" s="223"/>
      <c r="X2" s="224">
        <f>U2+1</f>
        <v>45242</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368" priority="19" stopIfTrue="1" operator="equal">
      <formula>"１年"</formula>
    </cfRule>
    <cfRule type="cellIs" dxfId="367" priority="20" stopIfTrue="1" operator="equal">
      <formula>"２年"</formula>
    </cfRule>
    <cfRule type="cellIs" dxfId="366" priority="21" stopIfTrue="1" operator="equal">
      <formula>"３年"</formula>
    </cfRule>
  </conditionalFormatting>
  <conditionalFormatting sqref="P29 P26">
    <cfRule type="cellIs" dxfId="365" priority="16" stopIfTrue="1" operator="equal">
      <formula>"１年"</formula>
    </cfRule>
    <cfRule type="cellIs" dxfId="364" priority="17" stopIfTrue="1" operator="equal">
      <formula>"２年"</formula>
    </cfRule>
    <cfRule type="cellIs" dxfId="363" priority="18" stopIfTrue="1" operator="equal">
      <formula>"３年"</formula>
    </cfRule>
  </conditionalFormatting>
  <conditionalFormatting sqref="P24">
    <cfRule type="cellIs" dxfId="362" priority="13" stopIfTrue="1" operator="equal">
      <formula>"１年"</formula>
    </cfRule>
    <cfRule type="cellIs" dxfId="361" priority="14" stopIfTrue="1" operator="equal">
      <formula>"２年"</formula>
    </cfRule>
    <cfRule type="cellIs" dxfId="360" priority="15" stopIfTrue="1" operator="equal">
      <formula>"３年"</formula>
    </cfRule>
  </conditionalFormatting>
  <conditionalFormatting sqref="J21 D21 G21 J18 D18 G18 J13 D13 G13">
    <cfRule type="cellIs" dxfId="359" priority="10" stopIfTrue="1" operator="equal">
      <formula>"１年"</formula>
    </cfRule>
    <cfRule type="cellIs" dxfId="358" priority="11" stopIfTrue="1" operator="equal">
      <formula>"２年"</formula>
    </cfRule>
    <cfRule type="cellIs" dxfId="357" priority="12" stopIfTrue="1" operator="equal">
      <formula>"３年"</formula>
    </cfRule>
  </conditionalFormatting>
  <conditionalFormatting sqref="J29 D29 G29 J26 D26 G26">
    <cfRule type="cellIs" dxfId="356" priority="7" stopIfTrue="1" operator="equal">
      <formula>"１年"</formula>
    </cfRule>
    <cfRule type="cellIs" dxfId="355" priority="8" stopIfTrue="1" operator="equal">
      <formula>"２年"</formula>
    </cfRule>
    <cfRule type="cellIs" dxfId="354" priority="9" stopIfTrue="1" operator="equal">
      <formula>"３年"</formula>
    </cfRule>
  </conditionalFormatting>
  <conditionalFormatting sqref="J32 D32 G32">
    <cfRule type="cellIs" dxfId="353" priority="4" stopIfTrue="1" operator="equal">
      <formula>"１年"</formula>
    </cfRule>
    <cfRule type="cellIs" dxfId="352" priority="5" stopIfTrue="1" operator="equal">
      <formula>"２年"</formula>
    </cfRule>
    <cfRule type="cellIs" dxfId="351" priority="6" stopIfTrue="1" operator="equal">
      <formula>"３年"</formula>
    </cfRule>
  </conditionalFormatting>
  <conditionalFormatting sqref="J24 D24 G24">
    <cfRule type="cellIs" dxfId="350" priority="1" stopIfTrue="1" operator="equal">
      <formula>"１年"</formula>
    </cfRule>
    <cfRule type="cellIs" dxfId="349" priority="2" stopIfTrue="1" operator="equal">
      <formula>"２年"</formula>
    </cfRule>
    <cfRule type="cellIs" dxfId="348"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1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2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45243</v>
      </c>
      <c r="D1" s="186"/>
      <c r="E1" s="186"/>
      <c r="F1" s="186">
        <f>$C$2+1</f>
        <v>45244</v>
      </c>
      <c r="G1" s="186"/>
      <c r="H1" s="186"/>
      <c r="I1" s="186">
        <f>$C$2+2</f>
        <v>45245</v>
      </c>
      <c r="J1" s="186"/>
      <c r="K1" s="186"/>
      <c r="L1" s="186">
        <f>$C$2+3</f>
        <v>45246</v>
      </c>
      <c r="M1" s="186"/>
      <c r="N1" s="186"/>
      <c r="O1" s="186">
        <f>$C$2+4</f>
        <v>45247</v>
      </c>
      <c r="P1" s="186"/>
      <c r="Q1" s="186"/>
      <c r="R1" s="5"/>
      <c r="S1" s="5"/>
      <c r="T1" s="5"/>
      <c r="U1" s="186">
        <f>$C$2+5</f>
        <v>45248</v>
      </c>
      <c r="V1" s="186"/>
      <c r="W1" s="186"/>
      <c r="X1" s="186">
        <f>$C$2+6</f>
        <v>45249</v>
      </c>
      <c r="Y1" s="186"/>
      <c r="Z1" s="186"/>
      <c r="AA1" s="6"/>
      <c r="AB1" s="93" t="s">
        <v>33</v>
      </c>
      <c r="AC1" s="90"/>
      <c r="AD1" s="90"/>
      <c r="AE1" s="95" t="s">
        <v>14</v>
      </c>
      <c r="AF1" s="88">
        <f>'33週'!AF1+1</f>
        <v>34</v>
      </c>
    </row>
    <row r="2" spans="2:32" ht="27" customHeight="1" thickTop="1" thickBot="1" x14ac:dyDescent="0.65">
      <c r="B2" s="7"/>
      <c r="C2" s="196">
        <f>'33週'!C2:E2+7</f>
        <v>45243</v>
      </c>
      <c r="D2" s="197"/>
      <c r="E2" s="198"/>
      <c r="F2" s="197">
        <f>C2+1</f>
        <v>45244</v>
      </c>
      <c r="G2" s="197"/>
      <c r="H2" s="197"/>
      <c r="I2" s="196">
        <f>F2+1</f>
        <v>45245</v>
      </c>
      <c r="J2" s="197"/>
      <c r="K2" s="198"/>
      <c r="L2" s="196">
        <f>I2+1</f>
        <v>45246</v>
      </c>
      <c r="M2" s="197"/>
      <c r="N2" s="198"/>
      <c r="O2" s="238">
        <f>L2+1</f>
        <v>45247</v>
      </c>
      <c r="P2" s="238"/>
      <c r="Q2" s="251"/>
      <c r="R2" s="175"/>
      <c r="S2" s="176"/>
      <c r="T2" s="7"/>
      <c r="U2" s="221">
        <f>O2+1</f>
        <v>45248</v>
      </c>
      <c r="V2" s="222"/>
      <c r="W2" s="223"/>
      <c r="X2" s="224">
        <f>U2+1</f>
        <v>45249</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AB39:AB42"/>
    <mergeCell ref="B29:B31"/>
    <mergeCell ref="B26:B28"/>
    <mergeCell ref="B21:B23"/>
    <mergeCell ref="B24:B25"/>
    <mergeCell ref="B18:B20"/>
    <mergeCell ref="B13:B15"/>
    <mergeCell ref="B16:B17"/>
    <mergeCell ref="B10:B12"/>
    <mergeCell ref="B3:B6"/>
    <mergeCell ref="C3:E6"/>
    <mergeCell ref="F3:H6"/>
    <mergeCell ref="I3:K6"/>
    <mergeCell ref="C7:E7"/>
    <mergeCell ref="F7:H7"/>
    <mergeCell ref="I7:K7"/>
    <mergeCell ref="AB3:AB6"/>
    <mergeCell ref="AC3:AC6"/>
    <mergeCell ref="L3:N6"/>
    <mergeCell ref="O3:Q6"/>
    <mergeCell ref="T3:T6"/>
    <mergeCell ref="U3:W6"/>
    <mergeCell ref="L7:N7"/>
    <mergeCell ref="O7:Q7"/>
    <mergeCell ref="O1:Q1"/>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s>
  <phoneticPr fontId="2"/>
  <conditionalFormatting sqref="P21 P18 P13">
    <cfRule type="cellIs" dxfId="347" priority="19" stopIfTrue="1" operator="equal">
      <formula>"１年"</formula>
    </cfRule>
    <cfRule type="cellIs" dxfId="346" priority="20" stopIfTrue="1" operator="equal">
      <formula>"２年"</formula>
    </cfRule>
    <cfRule type="cellIs" dxfId="345" priority="21" stopIfTrue="1" operator="equal">
      <formula>"３年"</formula>
    </cfRule>
  </conditionalFormatting>
  <conditionalFormatting sqref="P29 P26">
    <cfRule type="cellIs" dxfId="344" priority="16" stopIfTrue="1" operator="equal">
      <formula>"１年"</formula>
    </cfRule>
    <cfRule type="cellIs" dxfId="343" priority="17" stopIfTrue="1" operator="equal">
      <formula>"２年"</formula>
    </cfRule>
    <cfRule type="cellIs" dxfId="342" priority="18" stopIfTrue="1" operator="equal">
      <formula>"３年"</formula>
    </cfRule>
  </conditionalFormatting>
  <conditionalFormatting sqref="P24">
    <cfRule type="cellIs" dxfId="341" priority="13" stopIfTrue="1" operator="equal">
      <formula>"１年"</formula>
    </cfRule>
    <cfRule type="cellIs" dxfId="340" priority="14" stopIfTrue="1" operator="equal">
      <formula>"２年"</formula>
    </cfRule>
    <cfRule type="cellIs" dxfId="339" priority="15" stopIfTrue="1" operator="equal">
      <formula>"３年"</formula>
    </cfRule>
  </conditionalFormatting>
  <conditionalFormatting sqref="J21 D21 G21 J18 D18 G18 J13 D13 G13">
    <cfRule type="cellIs" dxfId="338" priority="10" stopIfTrue="1" operator="equal">
      <formula>"１年"</formula>
    </cfRule>
    <cfRule type="cellIs" dxfId="337" priority="11" stopIfTrue="1" operator="equal">
      <formula>"２年"</formula>
    </cfRule>
    <cfRule type="cellIs" dxfId="336" priority="12" stopIfTrue="1" operator="equal">
      <formula>"３年"</formula>
    </cfRule>
  </conditionalFormatting>
  <conditionalFormatting sqref="J29 D29 G29 J26 D26 G26">
    <cfRule type="cellIs" dxfId="335" priority="7" stopIfTrue="1" operator="equal">
      <formula>"１年"</formula>
    </cfRule>
    <cfRule type="cellIs" dxfId="334" priority="8" stopIfTrue="1" operator="equal">
      <formula>"２年"</formula>
    </cfRule>
    <cfRule type="cellIs" dxfId="333" priority="9" stopIfTrue="1" operator="equal">
      <formula>"３年"</formula>
    </cfRule>
  </conditionalFormatting>
  <conditionalFormatting sqref="J32 D32 G32">
    <cfRule type="cellIs" dxfId="332" priority="4" stopIfTrue="1" operator="equal">
      <formula>"１年"</formula>
    </cfRule>
    <cfRule type="cellIs" dxfId="331" priority="5" stopIfTrue="1" operator="equal">
      <formula>"２年"</formula>
    </cfRule>
    <cfRule type="cellIs" dxfId="330" priority="6" stopIfTrue="1" operator="equal">
      <formula>"３年"</formula>
    </cfRule>
  </conditionalFormatting>
  <conditionalFormatting sqref="J24 D24 G24">
    <cfRule type="cellIs" dxfId="329" priority="1" stopIfTrue="1" operator="equal">
      <formula>"１年"</formula>
    </cfRule>
    <cfRule type="cellIs" dxfId="328" priority="2" stopIfTrue="1" operator="equal">
      <formula>"２年"</formula>
    </cfRule>
    <cfRule type="cellIs" dxfId="327" priority="3" stopIfTrue="1" operator="equal">
      <formula>"３年"</formula>
    </cfRule>
  </conditionalFormatting>
  <dataValidations count="2">
    <dataValidation imeMode="off" allowBlank="1" showInputMessage="1" showErrorMessage="1" sqref="R30 Q18:R18 Q26:R26 R14 Q10:R10 R22 N26 Q29 N24 Q24 N21 N18 N13 N10 Q13 Q21 N29 K24 K32 E21 K21 H21 H18 H32 E18 K18 E26 E13 H13 K13 K10 K26 E10 H10 E32 H24 E24 E29 K29 H29 H26" xr:uid="{00000000-0002-0000-2200-000000000000}"/>
    <dataValidation imeMode="on" allowBlank="1" showInputMessage="1" showErrorMessage="1" sqref="AA26:AA27 AA14:AA15 AA30:AA31 AA18:AA19 AA22:AA23 C7:R7 AA2 C2:R3 U7:AA7 AA10:AA11 U2 AD2 AC7:AD39 AE7:AE38 U3:AA3 X2 AC3:AD3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13"/>
  </sheetPr>
  <dimension ref="B1:AF47"/>
  <sheetViews>
    <sheetView showGridLines="0" showZeros="0" view="pageBreakPreview" zoomScale="70" zoomScaleNormal="40" zoomScaleSheetLayoutView="70" workbookViewId="0">
      <selection activeCell="J19" sqref="J19"/>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45250</v>
      </c>
      <c r="D1" s="186"/>
      <c r="E1" s="186"/>
      <c r="F1" s="186">
        <f>$C$2+1</f>
        <v>45251</v>
      </c>
      <c r="G1" s="186"/>
      <c r="H1" s="186"/>
      <c r="I1" s="186">
        <f>$C$2+2</f>
        <v>45252</v>
      </c>
      <c r="J1" s="186"/>
      <c r="K1" s="186"/>
      <c r="L1" s="186">
        <f>$C$2+3</f>
        <v>45253</v>
      </c>
      <c r="M1" s="186"/>
      <c r="N1" s="186"/>
      <c r="O1" s="186">
        <f>$C$2+4</f>
        <v>45254</v>
      </c>
      <c r="P1" s="186"/>
      <c r="Q1" s="186"/>
      <c r="R1" s="5"/>
      <c r="S1" s="5"/>
      <c r="T1" s="5"/>
      <c r="U1" s="186">
        <f>$C$2+5</f>
        <v>45255</v>
      </c>
      <c r="V1" s="186"/>
      <c r="W1" s="186"/>
      <c r="X1" s="186">
        <f>$C$2+6</f>
        <v>45256</v>
      </c>
      <c r="Y1" s="186"/>
      <c r="Z1" s="186"/>
      <c r="AA1" s="6"/>
      <c r="AB1" s="93" t="s">
        <v>33</v>
      </c>
      <c r="AC1" s="90"/>
      <c r="AD1" s="90"/>
      <c r="AE1" s="95" t="s">
        <v>14</v>
      </c>
      <c r="AF1" s="88">
        <f>'34週'!AF1+1</f>
        <v>35</v>
      </c>
    </row>
    <row r="2" spans="2:32" ht="27" customHeight="1" thickTop="1" thickBot="1" x14ac:dyDescent="0.65">
      <c r="B2" s="7"/>
      <c r="C2" s="237">
        <f>'34週'!C2:E2+7</f>
        <v>45250</v>
      </c>
      <c r="D2" s="238"/>
      <c r="E2" s="239"/>
      <c r="F2" s="238">
        <f>C2+1</f>
        <v>45251</v>
      </c>
      <c r="G2" s="238"/>
      <c r="H2" s="238"/>
      <c r="I2" s="196">
        <f>F2+1</f>
        <v>45252</v>
      </c>
      <c r="J2" s="197"/>
      <c r="K2" s="198"/>
      <c r="L2" s="240">
        <f>I2+1</f>
        <v>45253</v>
      </c>
      <c r="M2" s="224"/>
      <c r="N2" s="241"/>
      <c r="O2" s="197">
        <f>L2+1</f>
        <v>45254</v>
      </c>
      <c r="P2" s="197"/>
      <c r="Q2" s="220"/>
      <c r="R2" s="175"/>
      <c r="S2" s="176"/>
      <c r="T2" s="7"/>
      <c r="U2" s="221">
        <f>O2+1</f>
        <v>45255</v>
      </c>
      <c r="V2" s="222"/>
      <c r="W2" s="223"/>
      <c r="X2" s="224">
        <f>U2+1</f>
        <v>45256</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t="str">
        <f>IFERROR(VLOOKUP($L$2,年計!$A$6:$B$371,2,FALSE),"")</f>
        <v>＜勤労感謝の日＞</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144"/>
      <c r="M10" s="9"/>
      <c r="N10" s="145"/>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147"/>
      <c r="M11" s="148"/>
      <c r="N11" s="14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44"/>
      <c r="M12" s="9"/>
      <c r="N12" s="145"/>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147"/>
      <c r="M13" s="148"/>
      <c r="N13" s="149"/>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60">
        <v>6</v>
      </c>
      <c r="M14" s="9"/>
      <c r="N14" s="145"/>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47"/>
      <c r="M15" s="148"/>
      <c r="N15" s="149"/>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160">
        <v>7</v>
      </c>
      <c r="M16" s="9"/>
      <c r="N16" s="145"/>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64"/>
      <c r="M17" s="148"/>
      <c r="N17" s="14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160">
        <v>8</v>
      </c>
      <c r="M18" s="9"/>
      <c r="N18" s="145"/>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47"/>
      <c r="M19" s="148"/>
      <c r="N19" s="14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60">
        <v>9</v>
      </c>
      <c r="M20" s="9"/>
      <c r="N20" s="145"/>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147"/>
      <c r="M21" s="148"/>
      <c r="N21" s="149"/>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60">
        <v>10</v>
      </c>
      <c r="M22" s="9"/>
      <c r="N22" s="145"/>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47"/>
      <c r="M23" s="148"/>
      <c r="N23" s="149"/>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160">
        <v>11</v>
      </c>
      <c r="M24" s="9"/>
      <c r="N24" s="145"/>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47"/>
      <c r="M25" s="148"/>
      <c r="N25" s="149"/>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160">
        <v>12</v>
      </c>
      <c r="M26" s="9"/>
      <c r="N26" s="145"/>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47"/>
      <c r="M27" s="148"/>
      <c r="N27" s="14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60">
        <v>13</v>
      </c>
      <c r="M28" s="9"/>
      <c r="N28" s="145"/>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147"/>
      <c r="M29" s="148"/>
      <c r="N29" s="149"/>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60">
        <v>14</v>
      </c>
      <c r="M30" s="9"/>
      <c r="N30" s="145"/>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47"/>
      <c r="M31" s="148"/>
      <c r="N31" s="149"/>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v>15</v>
      </c>
      <c r="M32" s="9"/>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51"/>
      <c r="M33" s="152"/>
      <c r="N33" s="153"/>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AB39:AB42"/>
    <mergeCell ref="B26:B28"/>
    <mergeCell ref="B21:B23"/>
    <mergeCell ref="B24:B25"/>
    <mergeCell ref="B29:B31"/>
    <mergeCell ref="B18:B20"/>
    <mergeCell ref="B13:B15"/>
    <mergeCell ref="B16:B17"/>
    <mergeCell ref="L3:N6"/>
    <mergeCell ref="I7:K7"/>
    <mergeCell ref="C7:E7"/>
    <mergeCell ref="F7:H7"/>
    <mergeCell ref="L7:N7"/>
    <mergeCell ref="B10:B12"/>
    <mergeCell ref="B3:B6"/>
    <mergeCell ref="C3:E6"/>
    <mergeCell ref="F3:H6"/>
    <mergeCell ref="I3:K6"/>
    <mergeCell ref="X1:Z1"/>
    <mergeCell ref="C2:E2"/>
    <mergeCell ref="F2:H2"/>
    <mergeCell ref="I2:K2"/>
    <mergeCell ref="L2:N2"/>
    <mergeCell ref="O2:Q2"/>
    <mergeCell ref="U2:W2"/>
    <mergeCell ref="X2:Z2"/>
    <mergeCell ref="O1:Q1"/>
    <mergeCell ref="C1:E1"/>
    <mergeCell ref="F1:H1"/>
    <mergeCell ref="I1:K1"/>
    <mergeCell ref="L1:N1"/>
    <mergeCell ref="U1:W1"/>
    <mergeCell ref="AD2:AF2"/>
    <mergeCell ref="AB3:AB6"/>
    <mergeCell ref="AC3:AC6"/>
    <mergeCell ref="O3:Q6"/>
    <mergeCell ref="T3:T6"/>
    <mergeCell ref="U3:W6"/>
    <mergeCell ref="X3:Z6"/>
    <mergeCell ref="O7:Q7"/>
  </mergeCells>
  <phoneticPr fontId="2"/>
  <conditionalFormatting sqref="P21 P18 P13">
    <cfRule type="cellIs" dxfId="326" priority="19" stopIfTrue="1" operator="equal">
      <formula>"１年"</formula>
    </cfRule>
    <cfRule type="cellIs" dxfId="325" priority="20" stopIfTrue="1" operator="equal">
      <formula>"２年"</formula>
    </cfRule>
    <cfRule type="cellIs" dxfId="324" priority="21" stopIfTrue="1" operator="equal">
      <formula>"３年"</formula>
    </cfRule>
  </conditionalFormatting>
  <conditionalFormatting sqref="P29 P26">
    <cfRule type="cellIs" dxfId="323" priority="16" stopIfTrue="1" operator="equal">
      <formula>"１年"</formula>
    </cfRule>
    <cfRule type="cellIs" dxfId="322" priority="17" stopIfTrue="1" operator="equal">
      <formula>"２年"</formula>
    </cfRule>
    <cfRule type="cellIs" dxfId="321" priority="18" stopIfTrue="1" operator="equal">
      <formula>"３年"</formula>
    </cfRule>
  </conditionalFormatting>
  <conditionalFormatting sqref="P24">
    <cfRule type="cellIs" dxfId="320" priority="13" stopIfTrue="1" operator="equal">
      <formula>"１年"</formula>
    </cfRule>
    <cfRule type="cellIs" dxfId="319" priority="14" stopIfTrue="1" operator="equal">
      <formula>"２年"</formula>
    </cfRule>
    <cfRule type="cellIs" dxfId="318" priority="15" stopIfTrue="1" operator="equal">
      <formula>"３年"</formula>
    </cfRule>
  </conditionalFormatting>
  <conditionalFormatting sqref="J21 D21 G21 J18 D18 G18 J13 D13 G13">
    <cfRule type="cellIs" dxfId="317" priority="10" stopIfTrue="1" operator="equal">
      <formula>"１年"</formula>
    </cfRule>
    <cfRule type="cellIs" dxfId="316" priority="11" stopIfTrue="1" operator="equal">
      <formula>"２年"</formula>
    </cfRule>
    <cfRule type="cellIs" dxfId="315" priority="12" stopIfTrue="1" operator="equal">
      <formula>"３年"</formula>
    </cfRule>
  </conditionalFormatting>
  <conditionalFormatting sqref="J29 D29 G29 J26 D26 G26">
    <cfRule type="cellIs" dxfId="314" priority="7" stopIfTrue="1" operator="equal">
      <formula>"１年"</formula>
    </cfRule>
    <cfRule type="cellIs" dxfId="313" priority="8" stopIfTrue="1" operator="equal">
      <formula>"２年"</formula>
    </cfRule>
    <cfRule type="cellIs" dxfId="312" priority="9" stopIfTrue="1" operator="equal">
      <formula>"３年"</formula>
    </cfRule>
  </conditionalFormatting>
  <conditionalFormatting sqref="J32 D32 G32">
    <cfRule type="cellIs" dxfId="311" priority="4" stopIfTrue="1" operator="equal">
      <formula>"１年"</formula>
    </cfRule>
    <cfRule type="cellIs" dxfId="310" priority="5" stopIfTrue="1" operator="equal">
      <formula>"２年"</formula>
    </cfRule>
    <cfRule type="cellIs" dxfId="309" priority="6" stopIfTrue="1" operator="equal">
      <formula>"３年"</formula>
    </cfRule>
  </conditionalFormatting>
  <conditionalFormatting sqref="J24 D24 G24">
    <cfRule type="cellIs" dxfId="308" priority="1" stopIfTrue="1" operator="equal">
      <formula>"１年"</formula>
    </cfRule>
    <cfRule type="cellIs" dxfId="307" priority="2" stopIfTrue="1" operator="equal">
      <formula>"２年"</formula>
    </cfRule>
    <cfRule type="cellIs" dxfId="306" priority="3" stopIfTrue="1" operator="equal">
      <formula>"３年"</formula>
    </cfRule>
  </conditionalFormatting>
  <dataValidations count="2">
    <dataValidation imeMode="on" allowBlank="1" showInputMessage="1" showErrorMessage="1" sqref="AA26:AA27 AA14:AA15 AA30:AA31 AA18:AA19 C7:R7 AA22:AA23 U7:AA7 AA10:AA11 AE8:AE38 AC3:AD3 X2 U2 AD2 AC7:AE7 AC8:AD39 C2:R3 U3:AA3 AA2 O21:P21 F29:G29 O30 O26:P26 C26:D26 O27 O29:P29 C30:E31 O24:P24 I30 O22 O18:P18 F30 O19 O13:P13 C29:D29 O14 O10:O11 I29:J29 F21:G21 I32:J32 C22:E23 I22 F22 C24:D24 I21:J21 I27 I19 F18:G18 I18:J18 C32:D32 C19 F19 F26:G26 C18:D18 C13:C15 D13 F14 D14:E15 I26:J26 I13:J13 I24:J24 I14 C27 F13:G13 I10:I11 F10:F11 C21:D21 F27 F24:G24 F32:G32 C33:E33 C10:C11" xr:uid="{00000000-0002-0000-2300-000000000000}"/>
    <dataValidation imeMode="off" allowBlank="1" showInputMessage="1" showErrorMessage="1" sqref="R22 R30 Q18:R18 R14 Q10:R10 Q26:R26 E32 Q29 H24 Q24 E24 E29 K29 H29 Q13 Q21 H26 K24 K32 E21 K21 H21 H18 H32 E18 K18 E26 E13 H13 K13 K10 K26 E10 H10" xr:uid="{00000000-0002-0000-2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45257</v>
      </c>
      <c r="D1" s="186"/>
      <c r="E1" s="186"/>
      <c r="F1" s="186">
        <f>$C$2+1</f>
        <v>45258</v>
      </c>
      <c r="G1" s="186"/>
      <c r="H1" s="186"/>
      <c r="I1" s="186">
        <f>$C$2+2</f>
        <v>45259</v>
      </c>
      <c r="J1" s="186"/>
      <c r="K1" s="186"/>
      <c r="L1" s="186">
        <f>$C$2+3</f>
        <v>45260</v>
      </c>
      <c r="M1" s="186"/>
      <c r="N1" s="186"/>
      <c r="O1" s="186">
        <f>$C$2+4</f>
        <v>45261</v>
      </c>
      <c r="P1" s="186"/>
      <c r="Q1" s="186"/>
      <c r="R1" s="5"/>
      <c r="S1" s="5"/>
      <c r="T1" s="5"/>
      <c r="U1" s="186">
        <f>$C$2+5</f>
        <v>45262</v>
      </c>
      <c r="V1" s="186"/>
      <c r="W1" s="186"/>
      <c r="X1" s="186">
        <f>$C$2+6</f>
        <v>45263</v>
      </c>
      <c r="Y1" s="186"/>
      <c r="Z1" s="186"/>
      <c r="AA1" s="6"/>
      <c r="AB1" s="93" t="s">
        <v>33</v>
      </c>
      <c r="AC1" s="90"/>
      <c r="AD1" s="90"/>
      <c r="AE1" s="95" t="s">
        <v>14</v>
      </c>
      <c r="AF1" s="88">
        <f>'35週'!AF1+1</f>
        <v>36</v>
      </c>
    </row>
    <row r="2" spans="2:32" ht="27" customHeight="1" thickTop="1" thickBot="1" x14ac:dyDescent="0.65">
      <c r="B2" s="7"/>
      <c r="C2" s="196">
        <f>'35週'!C2:E2+7</f>
        <v>45257</v>
      </c>
      <c r="D2" s="197"/>
      <c r="E2" s="198"/>
      <c r="F2" s="197">
        <f>C2+1</f>
        <v>45258</v>
      </c>
      <c r="G2" s="197"/>
      <c r="H2" s="197"/>
      <c r="I2" s="196">
        <f>F2+1</f>
        <v>45259</v>
      </c>
      <c r="J2" s="197"/>
      <c r="K2" s="198"/>
      <c r="L2" s="196">
        <f>I2+1</f>
        <v>45260</v>
      </c>
      <c r="M2" s="197"/>
      <c r="N2" s="198"/>
      <c r="O2" s="197">
        <f>L2+1</f>
        <v>45261</v>
      </c>
      <c r="P2" s="197"/>
      <c r="Q2" s="220"/>
      <c r="R2" s="175"/>
      <c r="S2" s="176"/>
      <c r="T2" s="7"/>
      <c r="U2" s="221">
        <f>O2+1</f>
        <v>45262</v>
      </c>
      <c r="V2" s="222"/>
      <c r="W2" s="223"/>
      <c r="X2" s="224">
        <f>U2+1</f>
        <v>45263</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305" priority="19" stopIfTrue="1" operator="equal">
      <formula>"１年"</formula>
    </cfRule>
    <cfRule type="cellIs" dxfId="304" priority="20" stopIfTrue="1" operator="equal">
      <formula>"２年"</formula>
    </cfRule>
    <cfRule type="cellIs" dxfId="303" priority="21" stopIfTrue="1" operator="equal">
      <formula>"３年"</formula>
    </cfRule>
  </conditionalFormatting>
  <conditionalFormatting sqref="P29 P26">
    <cfRule type="cellIs" dxfId="302" priority="16" stopIfTrue="1" operator="equal">
      <formula>"１年"</formula>
    </cfRule>
    <cfRule type="cellIs" dxfId="301" priority="17" stopIfTrue="1" operator="equal">
      <formula>"２年"</formula>
    </cfRule>
    <cfRule type="cellIs" dxfId="300" priority="18" stopIfTrue="1" operator="equal">
      <formula>"３年"</formula>
    </cfRule>
  </conditionalFormatting>
  <conditionalFormatting sqref="P24">
    <cfRule type="cellIs" dxfId="299" priority="13" stopIfTrue="1" operator="equal">
      <formula>"１年"</formula>
    </cfRule>
    <cfRule type="cellIs" dxfId="298" priority="14" stopIfTrue="1" operator="equal">
      <formula>"２年"</formula>
    </cfRule>
    <cfRule type="cellIs" dxfId="297" priority="15" stopIfTrue="1" operator="equal">
      <formula>"３年"</formula>
    </cfRule>
  </conditionalFormatting>
  <conditionalFormatting sqref="J21 D21 G21 J18 D18 G18 J13 D13 G13">
    <cfRule type="cellIs" dxfId="296" priority="10" stopIfTrue="1" operator="equal">
      <formula>"１年"</formula>
    </cfRule>
    <cfRule type="cellIs" dxfId="295" priority="11" stopIfTrue="1" operator="equal">
      <formula>"２年"</formula>
    </cfRule>
    <cfRule type="cellIs" dxfId="294" priority="12" stopIfTrue="1" operator="equal">
      <formula>"３年"</formula>
    </cfRule>
  </conditionalFormatting>
  <conditionalFormatting sqref="J29 D29 G29 J26 D26 G26">
    <cfRule type="cellIs" dxfId="293" priority="7" stopIfTrue="1" operator="equal">
      <formula>"１年"</formula>
    </cfRule>
    <cfRule type="cellIs" dxfId="292" priority="8" stopIfTrue="1" operator="equal">
      <formula>"２年"</formula>
    </cfRule>
    <cfRule type="cellIs" dxfId="291" priority="9" stopIfTrue="1" operator="equal">
      <formula>"３年"</formula>
    </cfRule>
  </conditionalFormatting>
  <conditionalFormatting sqref="J32 D32 G32">
    <cfRule type="cellIs" dxfId="290" priority="4" stopIfTrue="1" operator="equal">
      <formula>"１年"</formula>
    </cfRule>
    <cfRule type="cellIs" dxfId="289" priority="5" stopIfTrue="1" operator="equal">
      <formula>"２年"</formula>
    </cfRule>
    <cfRule type="cellIs" dxfId="288" priority="6" stopIfTrue="1" operator="equal">
      <formula>"３年"</formula>
    </cfRule>
  </conditionalFormatting>
  <conditionalFormatting sqref="J24 D24 G24">
    <cfRule type="cellIs" dxfId="287" priority="1" stopIfTrue="1" operator="equal">
      <formula>"１年"</formula>
    </cfRule>
    <cfRule type="cellIs" dxfId="286" priority="2" stopIfTrue="1" operator="equal">
      <formula>"２年"</formula>
    </cfRule>
    <cfRule type="cellIs" dxfId="285" priority="3" stopIfTrue="1" operator="equal">
      <formula>"３年"</formula>
    </cfRule>
  </conditionalFormatting>
  <dataValidations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2400-000000000000}"/>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13"/>
  </sheetPr>
  <dimension ref="B1:AF47"/>
  <sheetViews>
    <sheetView showGridLines="0" showZeros="0" view="pageBreakPreview" zoomScale="70" zoomScaleNormal="40" zoomScaleSheetLayoutView="70" workbookViewId="0">
      <selection activeCell="B10" sqref="B10:Q3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45264</v>
      </c>
      <c r="D1" s="186"/>
      <c r="E1" s="186"/>
      <c r="F1" s="186">
        <f>$C$2+1</f>
        <v>45265</v>
      </c>
      <c r="G1" s="186"/>
      <c r="H1" s="186"/>
      <c r="I1" s="186">
        <f>$C$2+2</f>
        <v>45266</v>
      </c>
      <c r="J1" s="186"/>
      <c r="K1" s="186"/>
      <c r="L1" s="186">
        <f>$C$2+3</f>
        <v>45267</v>
      </c>
      <c r="M1" s="186"/>
      <c r="N1" s="186"/>
      <c r="O1" s="186">
        <f>$C$2+4</f>
        <v>45268</v>
      </c>
      <c r="P1" s="186"/>
      <c r="Q1" s="186"/>
      <c r="R1" s="5"/>
      <c r="S1" s="5"/>
      <c r="T1" s="5"/>
      <c r="U1" s="186">
        <f>$C$2+5</f>
        <v>45269</v>
      </c>
      <c r="V1" s="186"/>
      <c r="W1" s="186"/>
      <c r="X1" s="186">
        <f>$C$2+6</f>
        <v>45270</v>
      </c>
      <c r="Y1" s="186"/>
      <c r="Z1" s="186"/>
      <c r="AA1" s="6"/>
      <c r="AB1" s="93" t="s">
        <v>33</v>
      </c>
      <c r="AC1" s="90"/>
      <c r="AD1" s="90"/>
      <c r="AE1" s="95" t="s">
        <v>14</v>
      </c>
      <c r="AF1" s="88">
        <f>'36週'!AF1+1</f>
        <v>37</v>
      </c>
    </row>
    <row r="2" spans="2:32" ht="27" customHeight="1" thickTop="1" thickBot="1" x14ac:dyDescent="0.65">
      <c r="B2" s="7"/>
      <c r="C2" s="196">
        <f>'36週'!C2:E2+7</f>
        <v>45264</v>
      </c>
      <c r="D2" s="197"/>
      <c r="E2" s="198"/>
      <c r="F2" s="197">
        <f>C2+1</f>
        <v>45265</v>
      </c>
      <c r="G2" s="197"/>
      <c r="H2" s="197"/>
      <c r="I2" s="196">
        <f>F2+1</f>
        <v>45266</v>
      </c>
      <c r="J2" s="197"/>
      <c r="K2" s="198"/>
      <c r="L2" s="196">
        <f>I2+1</f>
        <v>45267</v>
      </c>
      <c r="M2" s="197"/>
      <c r="N2" s="198"/>
      <c r="O2" s="197">
        <f>L2+1</f>
        <v>45268</v>
      </c>
      <c r="P2" s="197"/>
      <c r="Q2" s="220"/>
      <c r="R2" s="175"/>
      <c r="S2" s="176"/>
      <c r="T2" s="7"/>
      <c r="U2" s="221">
        <f>O2+1</f>
        <v>45269</v>
      </c>
      <c r="V2" s="222"/>
      <c r="W2" s="223"/>
      <c r="X2" s="224">
        <f>U2+1</f>
        <v>45270</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284" priority="19" stopIfTrue="1" operator="equal">
      <formula>"１年"</formula>
    </cfRule>
    <cfRule type="cellIs" dxfId="283" priority="20" stopIfTrue="1" operator="equal">
      <formula>"２年"</formula>
    </cfRule>
    <cfRule type="cellIs" dxfId="282" priority="21" stopIfTrue="1" operator="equal">
      <formula>"３年"</formula>
    </cfRule>
  </conditionalFormatting>
  <conditionalFormatting sqref="P29 P26">
    <cfRule type="cellIs" dxfId="281" priority="16" stopIfTrue="1" operator="equal">
      <formula>"１年"</formula>
    </cfRule>
    <cfRule type="cellIs" dxfId="280" priority="17" stopIfTrue="1" operator="equal">
      <formula>"２年"</formula>
    </cfRule>
    <cfRule type="cellIs" dxfId="279" priority="18" stopIfTrue="1" operator="equal">
      <formula>"３年"</formula>
    </cfRule>
  </conditionalFormatting>
  <conditionalFormatting sqref="P24">
    <cfRule type="cellIs" dxfId="278" priority="13" stopIfTrue="1" operator="equal">
      <formula>"１年"</formula>
    </cfRule>
    <cfRule type="cellIs" dxfId="277" priority="14" stopIfTrue="1" operator="equal">
      <formula>"２年"</formula>
    </cfRule>
    <cfRule type="cellIs" dxfId="276" priority="15" stopIfTrue="1" operator="equal">
      <formula>"３年"</formula>
    </cfRule>
  </conditionalFormatting>
  <conditionalFormatting sqref="J21 D21 G21 J18 D18 G18 J13 D13 G13">
    <cfRule type="cellIs" dxfId="275" priority="10" stopIfTrue="1" operator="equal">
      <formula>"１年"</formula>
    </cfRule>
    <cfRule type="cellIs" dxfId="274" priority="11" stopIfTrue="1" operator="equal">
      <formula>"２年"</formula>
    </cfRule>
    <cfRule type="cellIs" dxfId="273" priority="12" stopIfTrue="1" operator="equal">
      <formula>"３年"</formula>
    </cfRule>
  </conditionalFormatting>
  <conditionalFormatting sqref="J29 D29 G29 J26 D26 G26">
    <cfRule type="cellIs" dxfId="272" priority="7" stopIfTrue="1" operator="equal">
      <formula>"１年"</formula>
    </cfRule>
    <cfRule type="cellIs" dxfId="271" priority="8" stopIfTrue="1" operator="equal">
      <formula>"２年"</formula>
    </cfRule>
    <cfRule type="cellIs" dxfId="270" priority="9" stopIfTrue="1" operator="equal">
      <formula>"３年"</formula>
    </cfRule>
  </conditionalFormatting>
  <conditionalFormatting sqref="J32 D32 G32">
    <cfRule type="cellIs" dxfId="269" priority="4" stopIfTrue="1" operator="equal">
      <formula>"１年"</formula>
    </cfRule>
    <cfRule type="cellIs" dxfId="268" priority="5" stopIfTrue="1" operator="equal">
      <formula>"２年"</formula>
    </cfRule>
    <cfRule type="cellIs" dxfId="267" priority="6" stopIfTrue="1" operator="equal">
      <formula>"３年"</formula>
    </cfRule>
  </conditionalFormatting>
  <conditionalFormatting sqref="J24 D24 G24">
    <cfRule type="cellIs" dxfId="266" priority="1" stopIfTrue="1" operator="equal">
      <formula>"１年"</formula>
    </cfRule>
    <cfRule type="cellIs" dxfId="265" priority="2" stopIfTrue="1" operator="equal">
      <formula>"２年"</formula>
    </cfRule>
    <cfRule type="cellIs" dxfId="264"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5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2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13"/>
  </sheetPr>
  <dimension ref="B1:AF47"/>
  <sheetViews>
    <sheetView showGridLines="0" showZeros="0" view="pageBreakPreview" topLeftCell="A7"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45271</v>
      </c>
      <c r="D1" s="186"/>
      <c r="E1" s="186"/>
      <c r="F1" s="186">
        <f>$C$2+1</f>
        <v>45272</v>
      </c>
      <c r="G1" s="186"/>
      <c r="H1" s="186"/>
      <c r="I1" s="186">
        <f>$C$2+2</f>
        <v>45273</v>
      </c>
      <c r="J1" s="186"/>
      <c r="K1" s="186"/>
      <c r="L1" s="186">
        <f>$C$2+3</f>
        <v>45274</v>
      </c>
      <c r="M1" s="186"/>
      <c r="N1" s="186"/>
      <c r="O1" s="186">
        <f>$C$2+4</f>
        <v>45275</v>
      </c>
      <c r="P1" s="186"/>
      <c r="Q1" s="186"/>
      <c r="R1" s="5"/>
      <c r="S1" s="5"/>
      <c r="T1" s="5"/>
      <c r="U1" s="186">
        <f>$C$2+5</f>
        <v>45276</v>
      </c>
      <c r="V1" s="186"/>
      <c r="W1" s="186"/>
      <c r="X1" s="186">
        <f>$C$2+6</f>
        <v>45277</v>
      </c>
      <c r="Y1" s="186"/>
      <c r="Z1" s="186"/>
      <c r="AA1" s="6"/>
      <c r="AB1" s="93" t="s">
        <v>33</v>
      </c>
      <c r="AC1" s="90"/>
      <c r="AD1" s="90"/>
      <c r="AE1" s="95" t="s">
        <v>14</v>
      </c>
      <c r="AF1" s="88">
        <f>'37週'!AF1+1</f>
        <v>38</v>
      </c>
    </row>
    <row r="2" spans="2:32" ht="27" customHeight="1" thickTop="1" thickBot="1" x14ac:dyDescent="0.65">
      <c r="B2" s="7"/>
      <c r="C2" s="196">
        <f>'37週'!C2:E2+7</f>
        <v>45271</v>
      </c>
      <c r="D2" s="197"/>
      <c r="E2" s="198"/>
      <c r="F2" s="197">
        <f>C2+1</f>
        <v>45272</v>
      </c>
      <c r="G2" s="197"/>
      <c r="H2" s="197"/>
      <c r="I2" s="196">
        <f>F2+1</f>
        <v>45273</v>
      </c>
      <c r="J2" s="197"/>
      <c r="K2" s="198"/>
      <c r="L2" s="196">
        <f>I2+1</f>
        <v>45274</v>
      </c>
      <c r="M2" s="197"/>
      <c r="N2" s="198"/>
      <c r="O2" s="197">
        <f>L2+1</f>
        <v>45275</v>
      </c>
      <c r="P2" s="197"/>
      <c r="Q2" s="220"/>
      <c r="R2" s="175"/>
      <c r="S2" s="176"/>
      <c r="T2" s="7"/>
      <c r="U2" s="221">
        <f>O2+1</f>
        <v>45276</v>
      </c>
      <c r="V2" s="222"/>
      <c r="W2" s="223"/>
      <c r="X2" s="224">
        <f>U2+1</f>
        <v>45277</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263" priority="19" stopIfTrue="1" operator="equal">
      <formula>"１年"</formula>
    </cfRule>
    <cfRule type="cellIs" dxfId="262" priority="20" stopIfTrue="1" operator="equal">
      <formula>"２年"</formula>
    </cfRule>
    <cfRule type="cellIs" dxfId="261" priority="21" stopIfTrue="1" operator="equal">
      <formula>"３年"</formula>
    </cfRule>
  </conditionalFormatting>
  <conditionalFormatting sqref="P29 P26">
    <cfRule type="cellIs" dxfId="260" priority="16" stopIfTrue="1" operator="equal">
      <formula>"１年"</formula>
    </cfRule>
    <cfRule type="cellIs" dxfId="259" priority="17" stopIfTrue="1" operator="equal">
      <formula>"２年"</formula>
    </cfRule>
    <cfRule type="cellIs" dxfId="258" priority="18" stopIfTrue="1" operator="equal">
      <formula>"３年"</formula>
    </cfRule>
  </conditionalFormatting>
  <conditionalFormatting sqref="P24">
    <cfRule type="cellIs" dxfId="257" priority="13" stopIfTrue="1" operator="equal">
      <formula>"１年"</formula>
    </cfRule>
    <cfRule type="cellIs" dxfId="256" priority="14" stopIfTrue="1" operator="equal">
      <formula>"２年"</formula>
    </cfRule>
    <cfRule type="cellIs" dxfId="255" priority="15" stopIfTrue="1" operator="equal">
      <formula>"３年"</formula>
    </cfRule>
  </conditionalFormatting>
  <conditionalFormatting sqref="J21 D21 G21 J18 D18 G18 J13 D13 G13">
    <cfRule type="cellIs" dxfId="254" priority="10" stopIfTrue="1" operator="equal">
      <formula>"１年"</formula>
    </cfRule>
    <cfRule type="cellIs" dxfId="253" priority="11" stopIfTrue="1" operator="equal">
      <formula>"２年"</formula>
    </cfRule>
    <cfRule type="cellIs" dxfId="252" priority="12" stopIfTrue="1" operator="equal">
      <formula>"３年"</formula>
    </cfRule>
  </conditionalFormatting>
  <conditionalFormatting sqref="J29 D29 G29 J26 D26 G26">
    <cfRule type="cellIs" dxfId="251" priority="7" stopIfTrue="1" operator="equal">
      <formula>"１年"</formula>
    </cfRule>
    <cfRule type="cellIs" dxfId="250" priority="8" stopIfTrue="1" operator="equal">
      <formula>"２年"</formula>
    </cfRule>
    <cfRule type="cellIs" dxfId="249" priority="9" stopIfTrue="1" operator="equal">
      <formula>"３年"</formula>
    </cfRule>
  </conditionalFormatting>
  <conditionalFormatting sqref="J32 D32 G32">
    <cfRule type="cellIs" dxfId="248" priority="4" stopIfTrue="1" operator="equal">
      <formula>"１年"</formula>
    </cfRule>
    <cfRule type="cellIs" dxfId="247" priority="5" stopIfTrue="1" operator="equal">
      <formula>"２年"</formula>
    </cfRule>
    <cfRule type="cellIs" dxfId="246" priority="6" stopIfTrue="1" operator="equal">
      <formula>"３年"</formula>
    </cfRule>
  </conditionalFormatting>
  <conditionalFormatting sqref="J24 D24 G24">
    <cfRule type="cellIs" dxfId="245" priority="1" stopIfTrue="1" operator="equal">
      <formula>"１年"</formula>
    </cfRule>
    <cfRule type="cellIs" dxfId="244" priority="2" stopIfTrue="1" operator="equal">
      <formula>"２年"</formula>
    </cfRule>
    <cfRule type="cellIs" dxfId="243" priority="3" stopIfTrue="1" operator="equal">
      <formula>"３年"</formula>
    </cfRule>
  </conditionalFormatting>
  <dataValidations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2600-000000000000}"/>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B1:AF47"/>
  <sheetViews>
    <sheetView showGridLines="0" showZeros="0" view="pageBreakPreview" topLeftCell="A16" zoomScale="70" zoomScaleNormal="40" zoomScaleSheetLayoutView="70" workbookViewId="0">
      <selection activeCell="B10" sqref="B10:Q4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45026</v>
      </c>
      <c r="D1" s="186"/>
      <c r="E1" s="186"/>
      <c r="F1" s="186">
        <f>$C$2+1</f>
        <v>45027</v>
      </c>
      <c r="G1" s="186"/>
      <c r="H1" s="186"/>
      <c r="I1" s="186">
        <f>$C$2+2</f>
        <v>45028</v>
      </c>
      <c r="J1" s="186"/>
      <c r="K1" s="186"/>
      <c r="L1" s="186">
        <f>$C$2+3</f>
        <v>45029</v>
      </c>
      <c r="M1" s="186"/>
      <c r="N1" s="186"/>
      <c r="O1" s="186">
        <f>$C$2+4</f>
        <v>45030</v>
      </c>
      <c r="P1" s="186"/>
      <c r="Q1" s="186"/>
      <c r="R1" s="5"/>
      <c r="S1" s="5"/>
      <c r="T1" s="5"/>
      <c r="U1" s="186">
        <f>$C$2+5</f>
        <v>45031</v>
      </c>
      <c r="V1" s="186"/>
      <c r="W1" s="186"/>
      <c r="X1" s="186">
        <f>$C$2+6</f>
        <v>45032</v>
      </c>
      <c r="Y1" s="186"/>
      <c r="Z1" s="186"/>
      <c r="AA1" s="6"/>
      <c r="AB1" s="93" t="s">
        <v>33</v>
      </c>
      <c r="AC1" s="90"/>
      <c r="AD1" s="90"/>
      <c r="AE1" s="95" t="s">
        <v>14</v>
      </c>
      <c r="AF1" s="88">
        <f>'2週'!AF1+1</f>
        <v>3</v>
      </c>
    </row>
    <row r="2" spans="2:32" ht="27" customHeight="1" thickTop="1" thickBot="1" x14ac:dyDescent="0.65">
      <c r="B2" s="7"/>
      <c r="C2" s="196">
        <f>'2週'!C2:E2+7</f>
        <v>45026</v>
      </c>
      <c r="D2" s="197"/>
      <c r="E2" s="198"/>
      <c r="F2" s="197">
        <f>C2+1</f>
        <v>45027</v>
      </c>
      <c r="G2" s="197"/>
      <c r="H2" s="197"/>
      <c r="I2" s="196">
        <f>F2+1</f>
        <v>45028</v>
      </c>
      <c r="J2" s="197"/>
      <c r="K2" s="198"/>
      <c r="L2" s="196">
        <f>I2+1</f>
        <v>45029</v>
      </c>
      <c r="M2" s="197"/>
      <c r="N2" s="198"/>
      <c r="O2" s="197">
        <f>L2+1</f>
        <v>45030</v>
      </c>
      <c r="P2" s="197"/>
      <c r="Q2" s="220"/>
      <c r="R2" s="175"/>
      <c r="S2" s="176"/>
      <c r="T2" s="7"/>
      <c r="U2" s="221">
        <f>O2+1</f>
        <v>45031</v>
      </c>
      <c r="V2" s="222"/>
      <c r="W2" s="223"/>
      <c r="X2" s="224">
        <f>U2+1</f>
        <v>45032</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261">
        <v>0</v>
      </c>
      <c r="M32" s="262"/>
      <c r="N32" s="263">
        <v>0</v>
      </c>
      <c r="O32" s="262">
        <v>0</v>
      </c>
      <c r="P32" s="262"/>
      <c r="Q32" s="265">
        <v>0</v>
      </c>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51"/>
      <c r="M33" s="152"/>
      <c r="N33" s="153"/>
      <c r="O33" s="152"/>
      <c r="P33" s="152"/>
      <c r="Q33" s="154"/>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13</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P21 D21 G21 J18 P18 D18 G18 J13 P13 D13 G13">
    <cfRule type="cellIs" dxfId="899" priority="10" stopIfTrue="1" operator="equal">
      <formula>"１年"</formula>
    </cfRule>
    <cfRule type="cellIs" dxfId="898" priority="11" stopIfTrue="1" operator="equal">
      <formula>"２年"</formula>
    </cfRule>
    <cfRule type="cellIs" dxfId="897" priority="12" stopIfTrue="1" operator="equal">
      <formula>"３年"</formula>
    </cfRule>
  </conditionalFormatting>
  <conditionalFormatting sqref="J29 P29 D29 G29 J26 P26 D26 G26">
    <cfRule type="cellIs" dxfId="896" priority="7" stopIfTrue="1" operator="equal">
      <formula>"１年"</formula>
    </cfRule>
    <cfRule type="cellIs" dxfId="895" priority="8" stopIfTrue="1" operator="equal">
      <formula>"２年"</formula>
    </cfRule>
    <cfRule type="cellIs" dxfId="894" priority="9" stopIfTrue="1" operator="equal">
      <formula>"３年"</formula>
    </cfRule>
  </conditionalFormatting>
  <conditionalFormatting sqref="J32 P32 D32 G32">
    <cfRule type="cellIs" dxfId="893" priority="4" stopIfTrue="1" operator="equal">
      <formula>"１年"</formula>
    </cfRule>
    <cfRule type="cellIs" dxfId="892" priority="5" stopIfTrue="1" operator="equal">
      <formula>"２年"</formula>
    </cfRule>
    <cfRule type="cellIs" dxfId="891" priority="6" stopIfTrue="1" operator="equal">
      <formula>"３年"</formula>
    </cfRule>
  </conditionalFormatting>
  <conditionalFormatting sqref="J24 P24 D24 G24">
    <cfRule type="cellIs" dxfId="890" priority="1" stopIfTrue="1" operator="equal">
      <formula>"１年"</formula>
    </cfRule>
    <cfRule type="cellIs" dxfId="889" priority="2" stopIfTrue="1" operator="equal">
      <formula>"２年"</formula>
    </cfRule>
    <cfRule type="cellIs" dxfId="888"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300-000000000000}"/>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13"/>
  </sheetPr>
  <dimension ref="B1:AF47"/>
  <sheetViews>
    <sheetView showGridLines="0" showZeros="0" view="pageBreakPreview" topLeftCell="B12" zoomScale="70" zoomScaleNormal="40" zoomScaleSheetLayoutView="70" workbookViewId="0">
      <selection activeCell="B10" sqref="B10:B42"/>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45278</v>
      </c>
      <c r="D1" s="186"/>
      <c r="E1" s="186"/>
      <c r="F1" s="186">
        <f>$C$2+1</f>
        <v>45279</v>
      </c>
      <c r="G1" s="186"/>
      <c r="H1" s="186"/>
      <c r="I1" s="186">
        <f>$C$2+2</f>
        <v>45280</v>
      </c>
      <c r="J1" s="186"/>
      <c r="K1" s="186"/>
      <c r="L1" s="186">
        <f>$C$2+3</f>
        <v>45281</v>
      </c>
      <c r="M1" s="186"/>
      <c r="N1" s="186"/>
      <c r="O1" s="186">
        <f>$C$2+4</f>
        <v>45282</v>
      </c>
      <c r="P1" s="186"/>
      <c r="Q1" s="186"/>
      <c r="R1" s="5"/>
      <c r="S1" s="5"/>
      <c r="T1" s="5"/>
      <c r="U1" s="186">
        <f>$C$2+5</f>
        <v>45283</v>
      </c>
      <c r="V1" s="186"/>
      <c r="W1" s="186"/>
      <c r="X1" s="186">
        <f>$C$2+6</f>
        <v>45284</v>
      </c>
      <c r="Y1" s="186"/>
      <c r="Z1" s="186"/>
      <c r="AA1" s="6"/>
      <c r="AB1" s="93" t="s">
        <v>33</v>
      </c>
      <c r="AC1" s="90"/>
      <c r="AD1" s="90"/>
      <c r="AE1" s="95" t="s">
        <v>14</v>
      </c>
      <c r="AF1" s="88">
        <f>週38!AF1+1</f>
        <v>39</v>
      </c>
    </row>
    <row r="2" spans="2:32" ht="27" customHeight="1" thickTop="1" thickBot="1" x14ac:dyDescent="0.65">
      <c r="B2" s="7"/>
      <c r="C2" s="237">
        <f>週38!C2:E2+7</f>
        <v>45278</v>
      </c>
      <c r="D2" s="238"/>
      <c r="E2" s="239"/>
      <c r="F2" s="238">
        <f>C2+1</f>
        <v>45279</v>
      </c>
      <c r="G2" s="238"/>
      <c r="H2" s="238"/>
      <c r="I2" s="196">
        <f>F2+1</f>
        <v>45280</v>
      </c>
      <c r="J2" s="197"/>
      <c r="K2" s="198"/>
      <c r="L2" s="196">
        <f>I2+1</f>
        <v>45281</v>
      </c>
      <c r="M2" s="197"/>
      <c r="N2" s="198"/>
      <c r="O2" s="197">
        <f>L2+1</f>
        <v>45282</v>
      </c>
      <c r="P2" s="197"/>
      <c r="Q2" s="220"/>
      <c r="R2" s="175"/>
      <c r="S2" s="176"/>
      <c r="T2" s="7"/>
      <c r="U2" s="221">
        <f>O2+1</f>
        <v>45283</v>
      </c>
      <c r="V2" s="222"/>
      <c r="W2" s="223"/>
      <c r="X2" s="224">
        <f>U2+1</f>
        <v>45284</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t="str">
        <f>IFERROR(VLOOKUP($X$2,年計!$A$6:$B$371,2,FALSE),"")</f>
        <v>＜冬季休業＞～</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140"/>
      <c r="M7" s="141"/>
      <c r="N7" s="142"/>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9">
    <mergeCell ref="AB39:AB42"/>
    <mergeCell ref="B29:B31"/>
    <mergeCell ref="B26:B28"/>
    <mergeCell ref="B21:B23"/>
    <mergeCell ref="B24:B25"/>
    <mergeCell ref="B18:B20"/>
    <mergeCell ref="B13:B15"/>
    <mergeCell ref="B16:B17"/>
    <mergeCell ref="C7:E7"/>
    <mergeCell ref="F7:H7"/>
    <mergeCell ref="I7:K7"/>
    <mergeCell ref="B10:B12"/>
    <mergeCell ref="AB3:AB6"/>
    <mergeCell ref="AC3:AC6"/>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 ref="O7:Q7"/>
  </mergeCells>
  <phoneticPr fontId="2"/>
  <conditionalFormatting sqref="P21 P18 P13">
    <cfRule type="cellIs" dxfId="242" priority="19" stopIfTrue="1" operator="equal">
      <formula>"１年"</formula>
    </cfRule>
    <cfRule type="cellIs" dxfId="241" priority="20" stopIfTrue="1" operator="equal">
      <formula>"２年"</formula>
    </cfRule>
    <cfRule type="cellIs" dxfId="240" priority="21" stopIfTrue="1" operator="equal">
      <formula>"３年"</formula>
    </cfRule>
  </conditionalFormatting>
  <conditionalFormatting sqref="P29 P26">
    <cfRule type="cellIs" dxfId="239" priority="16" stopIfTrue="1" operator="equal">
      <formula>"１年"</formula>
    </cfRule>
    <cfRule type="cellIs" dxfId="238" priority="17" stopIfTrue="1" operator="equal">
      <formula>"２年"</formula>
    </cfRule>
    <cfRule type="cellIs" dxfId="237" priority="18" stopIfTrue="1" operator="equal">
      <formula>"３年"</formula>
    </cfRule>
  </conditionalFormatting>
  <conditionalFormatting sqref="P24">
    <cfRule type="cellIs" dxfId="236" priority="13" stopIfTrue="1" operator="equal">
      <formula>"１年"</formula>
    </cfRule>
    <cfRule type="cellIs" dxfId="235" priority="14" stopIfTrue="1" operator="equal">
      <formula>"２年"</formula>
    </cfRule>
    <cfRule type="cellIs" dxfId="234" priority="15" stopIfTrue="1" operator="equal">
      <formula>"３年"</formula>
    </cfRule>
  </conditionalFormatting>
  <conditionalFormatting sqref="J21 D21 G21 J18 D18 G18 J13 D13 G13">
    <cfRule type="cellIs" dxfId="233" priority="10" stopIfTrue="1" operator="equal">
      <formula>"１年"</formula>
    </cfRule>
    <cfRule type="cellIs" dxfId="232" priority="11" stopIfTrue="1" operator="equal">
      <formula>"２年"</formula>
    </cfRule>
    <cfRule type="cellIs" dxfId="231" priority="12" stopIfTrue="1" operator="equal">
      <formula>"３年"</formula>
    </cfRule>
  </conditionalFormatting>
  <conditionalFormatting sqref="J29 D29 G29 J26 D26 G26">
    <cfRule type="cellIs" dxfId="230" priority="7" stopIfTrue="1" operator="equal">
      <formula>"１年"</formula>
    </cfRule>
    <cfRule type="cellIs" dxfId="229" priority="8" stopIfTrue="1" operator="equal">
      <formula>"２年"</formula>
    </cfRule>
    <cfRule type="cellIs" dxfId="228" priority="9" stopIfTrue="1" operator="equal">
      <formula>"３年"</formula>
    </cfRule>
  </conditionalFormatting>
  <conditionalFormatting sqref="J32 D32 G32">
    <cfRule type="cellIs" dxfId="227" priority="4" stopIfTrue="1" operator="equal">
      <formula>"１年"</formula>
    </cfRule>
    <cfRule type="cellIs" dxfId="226" priority="5" stopIfTrue="1" operator="equal">
      <formula>"２年"</formula>
    </cfRule>
    <cfRule type="cellIs" dxfId="225" priority="6" stopIfTrue="1" operator="equal">
      <formula>"３年"</formula>
    </cfRule>
  </conditionalFormatting>
  <conditionalFormatting sqref="J24 D24 G24">
    <cfRule type="cellIs" dxfId="224" priority="1" stopIfTrue="1" operator="equal">
      <formula>"１年"</formula>
    </cfRule>
    <cfRule type="cellIs" dxfId="223" priority="2" stopIfTrue="1" operator="equal">
      <formula>"２年"</formula>
    </cfRule>
    <cfRule type="cellIs" dxfId="222" priority="3" stopIfTrue="1" operator="equal">
      <formula>"３年"</formula>
    </cfRule>
  </conditionalFormatting>
  <dataValidations count="2">
    <dataValidation imeMode="on" allowBlank="1" showInputMessage="1" showErrorMessage="1" sqref="AA26:AA27 AA14:AA15 AA30:AA31 AA18:AA19 AC8:AD39 AA22:AA23 AE8:AE38 U7:AA7 AD2 C2:R3 U3:AA3 U2 AA2 X2 AC3:AD3 AA10:AA11 C7:R7 AC7:AE7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700-000000000000}"/>
    <dataValidation imeMode="off" allowBlank="1" showInputMessage="1" showErrorMessage="1" sqref="Q18:R18 Q26:R26 R30 Q10:R10 R22 R14 N26 Q29 N24 Q24 N21 N18 N13 N10 Q13 Q21 N29 K24 K32 E21 K21 H21 H18 H32 E18 K18 E26 E13 H13 K13 K10 K26 E10 H10 E32 H24 E24 E29 K29 H29 H26" xr:uid="{00000000-0002-0000-2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13"/>
  </sheetPr>
  <dimension ref="B1:AF47"/>
  <sheetViews>
    <sheetView showGridLines="0" showZeros="0" view="pageBreakPreview" topLeftCell="A17" zoomScale="70" zoomScaleNormal="40" zoomScaleSheetLayoutView="70" workbookViewId="0">
      <selection activeCell="B7" sqref="B7:E4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45285</v>
      </c>
      <c r="D1" s="186"/>
      <c r="E1" s="186"/>
      <c r="F1" s="186">
        <f>$C$2+1</f>
        <v>45286</v>
      </c>
      <c r="G1" s="186"/>
      <c r="H1" s="186"/>
      <c r="I1" s="186">
        <f>$C$2+2</f>
        <v>45287</v>
      </c>
      <c r="J1" s="186"/>
      <c r="K1" s="186"/>
      <c r="L1" s="186">
        <f>$C$2+3</f>
        <v>45288</v>
      </c>
      <c r="M1" s="186"/>
      <c r="N1" s="186"/>
      <c r="O1" s="186">
        <f>$C$2+4</f>
        <v>45289</v>
      </c>
      <c r="P1" s="186"/>
      <c r="Q1" s="186"/>
      <c r="R1" s="5"/>
      <c r="S1" s="5"/>
      <c r="T1" s="5"/>
      <c r="U1" s="186">
        <f>$C$2+5</f>
        <v>45290</v>
      </c>
      <c r="V1" s="186"/>
      <c r="W1" s="186"/>
      <c r="X1" s="186">
        <f>$C$2+6</f>
        <v>45291</v>
      </c>
      <c r="Y1" s="186"/>
      <c r="Z1" s="186"/>
      <c r="AA1" s="6"/>
      <c r="AB1" s="93" t="s">
        <v>33</v>
      </c>
      <c r="AC1" s="90"/>
      <c r="AD1" s="90"/>
      <c r="AE1" s="95" t="s">
        <v>14</v>
      </c>
      <c r="AF1" s="88">
        <f>'39週'!AF1+1</f>
        <v>40</v>
      </c>
    </row>
    <row r="2" spans="2:32" ht="27" customHeight="1" thickTop="1" thickBot="1" x14ac:dyDescent="0.65">
      <c r="B2" s="7"/>
      <c r="C2" s="196">
        <f>'39週'!C2:E2+7</f>
        <v>45285</v>
      </c>
      <c r="D2" s="197"/>
      <c r="E2" s="198"/>
      <c r="F2" s="238">
        <f>C2+1</f>
        <v>45286</v>
      </c>
      <c r="G2" s="238"/>
      <c r="H2" s="238"/>
      <c r="I2" s="196">
        <f>F2+1</f>
        <v>45287</v>
      </c>
      <c r="J2" s="197"/>
      <c r="K2" s="198"/>
      <c r="L2" s="237">
        <f>I2+1</f>
        <v>45288</v>
      </c>
      <c r="M2" s="238"/>
      <c r="N2" s="239"/>
      <c r="O2" s="238">
        <f>L2+1</f>
        <v>45289</v>
      </c>
      <c r="P2" s="238"/>
      <c r="Q2" s="251"/>
      <c r="R2" s="175"/>
      <c r="S2" s="176"/>
      <c r="T2" s="7"/>
      <c r="U2" s="221">
        <f>O2+1</f>
        <v>45290</v>
      </c>
      <c r="V2" s="222"/>
      <c r="W2" s="223"/>
      <c r="X2" s="224">
        <f>U2+1</f>
        <v>45291</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140"/>
      <c r="D7" s="141"/>
      <c r="E7" s="142"/>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44"/>
      <c r="D14" s="9"/>
      <c r="E14" s="145"/>
      <c r="F14" s="144"/>
      <c r="G14" s="9"/>
      <c r="H14" s="145"/>
      <c r="I14" s="144"/>
      <c r="J14" s="9"/>
      <c r="K14" s="145"/>
      <c r="L14" s="144"/>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44"/>
      <c r="D16" s="9"/>
      <c r="E16" s="145"/>
      <c r="F16" s="144"/>
      <c r="G16" s="9"/>
      <c r="H16" s="145"/>
      <c r="I16" s="144"/>
      <c r="J16" s="9"/>
      <c r="K16" s="145"/>
      <c r="L16" s="144"/>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47"/>
      <c r="G17" s="148"/>
      <c r="H17" s="149"/>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44"/>
      <c r="D18" s="9"/>
      <c r="E18" s="145"/>
      <c r="F18" s="144"/>
      <c r="G18" s="9"/>
      <c r="H18" s="145"/>
      <c r="I18" s="144"/>
      <c r="J18" s="9"/>
      <c r="K18" s="145"/>
      <c r="L18" s="144"/>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44"/>
      <c r="D20" s="9"/>
      <c r="E20" s="145"/>
      <c r="F20" s="144"/>
      <c r="G20" s="9"/>
      <c r="H20" s="145"/>
      <c r="I20" s="144"/>
      <c r="J20" s="9"/>
      <c r="K20" s="145"/>
      <c r="L20" s="144"/>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44"/>
      <c r="D22" s="9"/>
      <c r="E22" s="145"/>
      <c r="F22" s="144"/>
      <c r="G22" s="9"/>
      <c r="H22" s="145"/>
      <c r="I22" s="144"/>
      <c r="J22" s="9"/>
      <c r="K22" s="145"/>
      <c r="L22" s="144"/>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44"/>
      <c r="D24" s="9"/>
      <c r="E24" s="145"/>
      <c r="F24" s="144"/>
      <c r="G24" s="9"/>
      <c r="H24" s="145"/>
      <c r="I24" s="144"/>
      <c r="J24" s="9"/>
      <c r="K24" s="145"/>
      <c r="L24" s="144"/>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44"/>
      <c r="D26" s="9"/>
      <c r="E26" s="145"/>
      <c r="F26" s="144"/>
      <c r="G26" s="9"/>
      <c r="H26" s="145"/>
      <c r="I26" s="144"/>
      <c r="J26" s="9"/>
      <c r="K26" s="145"/>
      <c r="L26" s="144"/>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44"/>
      <c r="D28" s="9"/>
      <c r="E28" s="145"/>
      <c r="F28" s="144"/>
      <c r="G28" s="9"/>
      <c r="H28" s="145"/>
      <c r="I28" s="144"/>
      <c r="J28" s="9"/>
      <c r="K28" s="145"/>
      <c r="L28" s="144"/>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44"/>
      <c r="D30" s="9"/>
      <c r="E30" s="145"/>
      <c r="F30" s="144"/>
      <c r="G30" s="9"/>
      <c r="H30" s="145"/>
      <c r="I30" s="144"/>
      <c r="J30" s="9"/>
      <c r="K30" s="145"/>
      <c r="L30" s="144"/>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44"/>
      <c r="D32" s="9"/>
      <c r="E32" s="145"/>
      <c r="F32" s="144"/>
      <c r="G32" s="9"/>
      <c r="H32" s="145"/>
      <c r="I32" s="144"/>
      <c r="J32" s="9"/>
      <c r="K32" s="145"/>
      <c r="L32" s="144"/>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1">
    <mergeCell ref="AB39:AB42"/>
    <mergeCell ref="AB3:AB6"/>
    <mergeCell ref="AC3:AC6"/>
    <mergeCell ref="F7:H7"/>
    <mergeCell ref="I7:K7"/>
    <mergeCell ref="L7:N7"/>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s>
  <phoneticPr fontId="2"/>
  <dataValidations count="2">
    <dataValidation imeMode="off" allowBlank="1" showInputMessage="1" showErrorMessage="1" sqref="R22 R14 R18 R26 R30 R10" xr:uid="{00000000-0002-0000-2800-000000000000}"/>
    <dataValidation imeMode="on" allowBlank="1" showInputMessage="1" showErrorMessage="1" sqref="AA26:AA27 AA14:AA15 AA30:AA31 U7:Z7 AA18:AA19 AC8:AD39 AA22:AA23 AE8:AE38 C7:R7 AD2 C2:R3 U3:AA3 U2 AA2 X2 AC3:AD3 AE7 AC7:AD7 AA7 AA10:AA11" xr:uid="{00000000-0002-0000-2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13"/>
  </sheetPr>
  <dimension ref="B1:AF47"/>
  <sheetViews>
    <sheetView showGridLines="0" showZeros="0" view="pageBreakPreview" zoomScale="70" zoomScaleNormal="40" zoomScaleSheetLayoutView="70" workbookViewId="0">
      <selection activeCell="B7" sqref="B7:E4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45292</v>
      </c>
      <c r="D1" s="186"/>
      <c r="E1" s="186"/>
      <c r="F1" s="186">
        <f>$C$2+1</f>
        <v>45293</v>
      </c>
      <c r="G1" s="186"/>
      <c r="H1" s="186"/>
      <c r="I1" s="186">
        <f>$C$2+2</f>
        <v>45294</v>
      </c>
      <c r="J1" s="186"/>
      <c r="K1" s="186"/>
      <c r="L1" s="186">
        <f>$C$2+3</f>
        <v>45295</v>
      </c>
      <c r="M1" s="186"/>
      <c r="N1" s="186"/>
      <c r="O1" s="186">
        <f>$C$2+4</f>
        <v>45296</v>
      </c>
      <c r="P1" s="186"/>
      <c r="Q1" s="186"/>
      <c r="R1" s="5"/>
      <c r="S1" s="5"/>
      <c r="T1" s="5"/>
      <c r="U1" s="186">
        <f>$C$2+5</f>
        <v>45297</v>
      </c>
      <c r="V1" s="186"/>
      <c r="W1" s="186"/>
      <c r="X1" s="186">
        <f>$C$2+6</f>
        <v>45298</v>
      </c>
      <c r="Y1" s="186"/>
      <c r="Z1" s="186"/>
      <c r="AA1" s="6"/>
      <c r="AB1" s="93" t="s">
        <v>33</v>
      </c>
      <c r="AC1" s="90"/>
      <c r="AD1" s="90"/>
      <c r="AE1" s="95" t="s">
        <v>14</v>
      </c>
      <c r="AF1" s="88">
        <f>'40週'!AF1+1</f>
        <v>41</v>
      </c>
    </row>
    <row r="2" spans="2:32" ht="27" customHeight="1" thickTop="1" thickBot="1" x14ac:dyDescent="0.65">
      <c r="B2" s="7"/>
      <c r="C2" s="240">
        <f>'40週'!C2:E2+7</f>
        <v>45292</v>
      </c>
      <c r="D2" s="224"/>
      <c r="E2" s="241"/>
      <c r="F2" s="197">
        <f>C2+1</f>
        <v>45293</v>
      </c>
      <c r="G2" s="197"/>
      <c r="H2" s="197"/>
      <c r="I2" s="196">
        <f>F2+1</f>
        <v>45294</v>
      </c>
      <c r="J2" s="197"/>
      <c r="K2" s="198"/>
      <c r="L2" s="196">
        <f>I2+1</f>
        <v>45295</v>
      </c>
      <c r="M2" s="197"/>
      <c r="N2" s="198"/>
      <c r="O2" s="197">
        <f>L2+1</f>
        <v>45296</v>
      </c>
      <c r="P2" s="197"/>
      <c r="Q2" s="220"/>
      <c r="R2" s="175"/>
      <c r="S2" s="176"/>
      <c r="T2" s="7"/>
      <c r="U2" s="221">
        <f>O2+1</f>
        <v>45297</v>
      </c>
      <c r="V2" s="222"/>
      <c r="W2" s="223"/>
      <c r="X2" s="224">
        <f>U2+1</f>
        <v>45298</v>
      </c>
      <c r="Y2" s="224"/>
      <c r="Z2" s="225"/>
      <c r="AA2" s="8"/>
      <c r="AB2" s="58" t="s">
        <v>4</v>
      </c>
      <c r="AC2" s="59" t="s">
        <v>0</v>
      </c>
      <c r="AD2" s="211" t="s">
        <v>1</v>
      </c>
      <c r="AE2" s="212"/>
      <c r="AF2" s="213"/>
    </row>
    <row r="3" spans="2:32" ht="19.5" customHeight="1" thickTop="1" x14ac:dyDescent="0.5">
      <c r="B3" s="199"/>
      <c r="C3" s="187" t="str">
        <f>IFERROR(VLOOKUP($C$2,年計!$A$6:$B$371,2,FALSE),"")</f>
        <v>＜元日＞</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t="str">
        <f>IFERROR(VLOOKUP($X$2,年計!$A$6:$B$371,2,FALSE),"")</f>
        <v>～＜冬季休業＞</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140"/>
      <c r="D7" s="141"/>
      <c r="E7" s="142"/>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44"/>
      <c r="D14" s="9"/>
      <c r="E14" s="145"/>
      <c r="F14" s="160"/>
      <c r="G14" s="9"/>
      <c r="H14" s="145"/>
      <c r="I14" s="160"/>
      <c r="J14" s="9"/>
      <c r="K14" s="145"/>
      <c r="L14" s="160"/>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44"/>
      <c r="D16" s="9"/>
      <c r="E16" s="145"/>
      <c r="F16" s="160"/>
      <c r="G16" s="9"/>
      <c r="H16" s="145"/>
      <c r="I16" s="160"/>
      <c r="J16" s="9"/>
      <c r="K16" s="145"/>
      <c r="L16" s="160"/>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64"/>
      <c r="G17" s="148"/>
      <c r="H17" s="149"/>
      <c r="I17" s="164"/>
      <c r="J17" s="148"/>
      <c r="K17" s="149"/>
      <c r="L17" s="164"/>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44"/>
      <c r="D18" s="9"/>
      <c r="E18" s="145"/>
      <c r="F18" s="160"/>
      <c r="G18" s="9"/>
      <c r="H18" s="145"/>
      <c r="I18" s="160"/>
      <c r="J18" s="9"/>
      <c r="K18" s="145"/>
      <c r="L18" s="160"/>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44"/>
      <c r="D20" s="9"/>
      <c r="E20" s="145"/>
      <c r="F20" s="160"/>
      <c r="G20" s="9"/>
      <c r="H20" s="145"/>
      <c r="I20" s="160"/>
      <c r="J20" s="9"/>
      <c r="K20" s="145"/>
      <c r="L20" s="160"/>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44"/>
      <c r="D22" s="9"/>
      <c r="E22" s="145"/>
      <c r="F22" s="160"/>
      <c r="G22" s="9"/>
      <c r="H22" s="145"/>
      <c r="I22" s="160"/>
      <c r="J22" s="9"/>
      <c r="K22" s="145"/>
      <c r="L22" s="160"/>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44"/>
      <c r="D24" s="9"/>
      <c r="E24" s="145"/>
      <c r="F24" s="160"/>
      <c r="G24" s="9"/>
      <c r="H24" s="145"/>
      <c r="I24" s="160"/>
      <c r="J24" s="9"/>
      <c r="K24" s="145"/>
      <c r="L24" s="160"/>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44"/>
      <c r="D26" s="9"/>
      <c r="E26" s="145"/>
      <c r="F26" s="160"/>
      <c r="G26" s="9"/>
      <c r="H26" s="145"/>
      <c r="I26" s="160"/>
      <c r="J26" s="9"/>
      <c r="K26" s="145"/>
      <c r="L26" s="160"/>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44"/>
      <c r="D28" s="9"/>
      <c r="E28" s="145"/>
      <c r="F28" s="160"/>
      <c r="G28" s="9"/>
      <c r="H28" s="145"/>
      <c r="I28" s="160"/>
      <c r="J28" s="9"/>
      <c r="K28" s="145"/>
      <c r="L28" s="160"/>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44"/>
      <c r="D30" s="9"/>
      <c r="E30" s="145"/>
      <c r="F30" s="160"/>
      <c r="G30" s="9"/>
      <c r="H30" s="145"/>
      <c r="I30" s="160"/>
      <c r="J30" s="9"/>
      <c r="K30" s="145"/>
      <c r="L30" s="160"/>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44"/>
      <c r="D32" s="9"/>
      <c r="E32" s="145"/>
      <c r="F32" s="160"/>
      <c r="G32" s="9"/>
      <c r="H32" s="145"/>
      <c r="I32" s="160"/>
      <c r="J32" s="9"/>
      <c r="K32" s="145"/>
      <c r="L32" s="160"/>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1">
    <mergeCell ref="AB39:AB42"/>
    <mergeCell ref="F7:H7"/>
    <mergeCell ref="I7:K7"/>
    <mergeCell ref="L7:N7"/>
    <mergeCell ref="O7:Q7"/>
    <mergeCell ref="AB3:AB6"/>
    <mergeCell ref="AC3:AC6"/>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P26 P22 P18 P14">
    <cfRule type="cellIs" dxfId="974" priority="4" stopIfTrue="1" operator="equal">
      <formula>"１年"</formula>
    </cfRule>
    <cfRule type="cellIs" dxfId="973" priority="5" stopIfTrue="1" operator="equal">
      <formula>"２年"</formula>
    </cfRule>
    <cfRule type="cellIs" dxfId="972" priority="6" stopIfTrue="1" operator="equal">
      <formula>"３年"</formula>
    </cfRule>
  </conditionalFormatting>
  <dataValidations count="2">
    <dataValidation imeMode="on" allowBlank="1" showInputMessage="1" showErrorMessage="1" sqref="AA26:AA27 AA14:AA15 AA30:AA31 AA18:AA19 AC8:AD39 AA22:AA23 AE8:AE38 AC7:AE7 AD2 C2:R3 U3:AA3 U2 AA2 X2 AC3:AD3 U7:AA7 AA10:AA11 C7:R7" xr:uid="{00000000-0002-0000-2900-000000000000}"/>
    <dataValidation imeMode="off" allowBlank="1" showInputMessage="1" showErrorMessage="1" sqref="R14 R18 R26 R30 R10 R22" xr:uid="{00000000-0002-0000-29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13"/>
  </sheetPr>
  <dimension ref="B1:AF47"/>
  <sheetViews>
    <sheetView showGridLines="0" showZeros="0" view="pageBreakPreview" topLeftCell="A7" zoomScale="70" zoomScaleNormal="40" zoomScaleSheetLayoutView="70" workbookViewId="0">
      <selection activeCell="L34" sqref="L34"/>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45299</v>
      </c>
      <c r="D1" s="186"/>
      <c r="E1" s="186"/>
      <c r="F1" s="186">
        <f>$C$2+1</f>
        <v>45300</v>
      </c>
      <c r="G1" s="186"/>
      <c r="H1" s="186"/>
      <c r="I1" s="186">
        <f>$C$2+2</f>
        <v>45301</v>
      </c>
      <c r="J1" s="186"/>
      <c r="K1" s="186"/>
      <c r="L1" s="186">
        <f>$C$2+3</f>
        <v>45302</v>
      </c>
      <c r="M1" s="186"/>
      <c r="N1" s="186"/>
      <c r="O1" s="186">
        <f>$C$2+4</f>
        <v>45303</v>
      </c>
      <c r="P1" s="186"/>
      <c r="Q1" s="186"/>
      <c r="R1" s="5"/>
      <c r="S1" s="5"/>
      <c r="T1" s="5"/>
      <c r="U1" s="186">
        <f>$C$2+5</f>
        <v>45304</v>
      </c>
      <c r="V1" s="186"/>
      <c r="W1" s="186"/>
      <c r="X1" s="186">
        <f>$C$2+6</f>
        <v>45305</v>
      </c>
      <c r="Y1" s="186"/>
      <c r="Z1" s="186"/>
      <c r="AA1" s="6"/>
      <c r="AB1" s="93" t="s">
        <v>33</v>
      </c>
      <c r="AC1" s="90"/>
      <c r="AD1" s="90"/>
      <c r="AE1" s="95" t="s">
        <v>14</v>
      </c>
      <c r="AF1" s="88">
        <f>'41週'!AF1+1</f>
        <v>42</v>
      </c>
    </row>
    <row r="2" spans="2:32" ht="27" customHeight="1" thickTop="1" thickBot="1" x14ac:dyDescent="0.65">
      <c r="B2" s="7"/>
      <c r="C2" s="240">
        <f>'41週'!C2:E2+7</f>
        <v>45299</v>
      </c>
      <c r="D2" s="224"/>
      <c r="E2" s="241"/>
      <c r="F2" s="197">
        <f>C2+1</f>
        <v>45300</v>
      </c>
      <c r="G2" s="197"/>
      <c r="H2" s="197"/>
      <c r="I2" s="196">
        <f>F2+1</f>
        <v>45301</v>
      </c>
      <c r="J2" s="197"/>
      <c r="K2" s="198"/>
      <c r="L2" s="196">
        <f>I2+1</f>
        <v>45302</v>
      </c>
      <c r="M2" s="197"/>
      <c r="N2" s="198"/>
      <c r="O2" s="197">
        <f>L2+1</f>
        <v>45303</v>
      </c>
      <c r="P2" s="197"/>
      <c r="Q2" s="220"/>
      <c r="R2" s="175"/>
      <c r="S2" s="176"/>
      <c r="T2" s="7"/>
      <c r="U2" s="221">
        <f>O2+1</f>
        <v>45304</v>
      </c>
      <c r="V2" s="222"/>
      <c r="W2" s="223"/>
      <c r="X2" s="224">
        <f>U2+1</f>
        <v>45305</v>
      </c>
      <c r="Y2" s="224"/>
      <c r="Z2" s="225"/>
      <c r="AA2" s="8"/>
      <c r="AB2" s="58" t="s">
        <v>4</v>
      </c>
      <c r="AC2" s="59" t="s">
        <v>0</v>
      </c>
      <c r="AD2" s="211" t="s">
        <v>1</v>
      </c>
      <c r="AE2" s="212"/>
      <c r="AF2" s="213"/>
    </row>
    <row r="3" spans="2:32" ht="19.5" customHeight="1" thickTop="1" x14ac:dyDescent="0.5">
      <c r="B3" s="199"/>
      <c r="C3" s="187" t="str">
        <f>IFERROR(VLOOKUP($C$2,年計!$A$6:$B$371,2,FALSE),"")</f>
        <v>＜成人の日＞</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144"/>
      <c r="D10" s="9"/>
      <c r="E10" s="145"/>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147"/>
      <c r="D11" s="148"/>
      <c r="E11" s="14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44"/>
      <c r="D12" s="9"/>
      <c r="E12" s="145"/>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147"/>
      <c r="D13" s="148"/>
      <c r="E13" s="149"/>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60">
        <v>6</v>
      </c>
      <c r="D14" s="9"/>
      <c r="E14" s="145"/>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47"/>
      <c r="D15" s="148"/>
      <c r="E15" s="149"/>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160">
        <v>7</v>
      </c>
      <c r="D16" s="9"/>
      <c r="E16" s="145"/>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64"/>
      <c r="D17" s="148"/>
      <c r="E17" s="14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147"/>
      <c r="D21" s="148"/>
      <c r="E21" s="149"/>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60">
        <v>10</v>
      </c>
      <c r="D22" s="9"/>
      <c r="E22" s="145"/>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47"/>
      <c r="D23" s="148"/>
      <c r="E23" s="149"/>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160">
        <v>11</v>
      </c>
      <c r="D24" s="9"/>
      <c r="E24" s="145"/>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47"/>
      <c r="D25" s="148"/>
      <c r="E25" s="149"/>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147"/>
      <c r="D29" s="148"/>
      <c r="E29" s="149"/>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60">
        <v>14</v>
      </c>
      <c r="D30" s="9"/>
      <c r="E30" s="145"/>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47"/>
      <c r="D31" s="148"/>
      <c r="E31" s="149"/>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160">
        <v>15</v>
      </c>
      <c r="D32" s="9"/>
      <c r="E32" s="145"/>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47"/>
      <c r="D33" s="148"/>
      <c r="E33" s="149"/>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29:B31"/>
    <mergeCell ref="AB39:AB42"/>
    <mergeCell ref="B26:B28"/>
    <mergeCell ref="B21:B23"/>
    <mergeCell ref="B24:B25"/>
    <mergeCell ref="B18:B20"/>
    <mergeCell ref="B13:B15"/>
    <mergeCell ref="B16:B1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C7:E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221" priority="19" stopIfTrue="1" operator="equal">
      <formula>"１年"</formula>
    </cfRule>
    <cfRule type="cellIs" dxfId="220" priority="20" stopIfTrue="1" operator="equal">
      <formula>"２年"</formula>
    </cfRule>
    <cfRule type="cellIs" dxfId="219" priority="21" stopIfTrue="1" operator="equal">
      <formula>"３年"</formula>
    </cfRule>
  </conditionalFormatting>
  <conditionalFormatting sqref="P29 P26">
    <cfRule type="cellIs" dxfId="218" priority="16" stopIfTrue="1" operator="equal">
      <formula>"１年"</formula>
    </cfRule>
    <cfRule type="cellIs" dxfId="217" priority="17" stopIfTrue="1" operator="equal">
      <formula>"２年"</formula>
    </cfRule>
    <cfRule type="cellIs" dxfId="216" priority="18" stopIfTrue="1" operator="equal">
      <formula>"３年"</formula>
    </cfRule>
  </conditionalFormatting>
  <conditionalFormatting sqref="P24">
    <cfRule type="cellIs" dxfId="215" priority="13" stopIfTrue="1" operator="equal">
      <formula>"１年"</formula>
    </cfRule>
    <cfRule type="cellIs" dxfId="214" priority="14" stopIfTrue="1" operator="equal">
      <formula>"２年"</formula>
    </cfRule>
    <cfRule type="cellIs" dxfId="213" priority="15" stopIfTrue="1" operator="equal">
      <formula>"３年"</formula>
    </cfRule>
  </conditionalFormatting>
  <conditionalFormatting sqref="J21 G21 J18 G18 J13 G13">
    <cfRule type="cellIs" dxfId="212" priority="10" stopIfTrue="1" operator="equal">
      <formula>"１年"</formula>
    </cfRule>
    <cfRule type="cellIs" dxfId="211" priority="11" stopIfTrue="1" operator="equal">
      <formula>"２年"</formula>
    </cfRule>
    <cfRule type="cellIs" dxfId="210" priority="12" stopIfTrue="1" operator="equal">
      <formula>"３年"</formula>
    </cfRule>
  </conditionalFormatting>
  <conditionalFormatting sqref="J29 G29 J26 G26">
    <cfRule type="cellIs" dxfId="209" priority="7" stopIfTrue="1" operator="equal">
      <formula>"１年"</formula>
    </cfRule>
    <cfRule type="cellIs" dxfId="208" priority="8" stopIfTrue="1" operator="equal">
      <formula>"２年"</formula>
    </cfRule>
    <cfRule type="cellIs" dxfId="207" priority="9" stopIfTrue="1" operator="equal">
      <formula>"３年"</formula>
    </cfRule>
  </conditionalFormatting>
  <conditionalFormatting sqref="J32 G32">
    <cfRule type="cellIs" dxfId="206" priority="4" stopIfTrue="1" operator="equal">
      <formula>"１年"</formula>
    </cfRule>
    <cfRule type="cellIs" dxfId="205" priority="5" stopIfTrue="1" operator="equal">
      <formula>"２年"</formula>
    </cfRule>
    <cfRule type="cellIs" dxfId="204" priority="6" stopIfTrue="1" operator="equal">
      <formula>"３年"</formula>
    </cfRule>
  </conditionalFormatting>
  <conditionalFormatting sqref="J24 G24">
    <cfRule type="cellIs" dxfId="203" priority="1" stopIfTrue="1" operator="equal">
      <formula>"１年"</formula>
    </cfRule>
    <cfRule type="cellIs" dxfId="202" priority="2" stopIfTrue="1" operator="equal">
      <formula>"２年"</formula>
    </cfRule>
    <cfRule type="cellIs" dxfId="201" priority="3" stopIfTrue="1" operator="equal">
      <formula>"３年"</formula>
    </cfRule>
  </conditionalFormatting>
  <dataValidations count="2">
    <dataValidation imeMode="off" allowBlank="1" showInputMessage="1" showErrorMessage="1" sqref="R22 R14 Q18:R18 R30 Q26:R26 Q10:R10 N26 Q29 N24 Q24 N21 N18 N13 N10 Q13 Q21 N29 K24 K32 K21 H21 H18 H32 K18 H13 K13 K10 K26 H10 H24 K29 H29 H26" xr:uid="{00000000-0002-0000-2A00-000000000000}"/>
    <dataValidation imeMode="on" allowBlank="1" showInputMessage="1" showErrorMessage="1" sqref="AA26:AA27 AA14:AA15 AA30:AA31 AA18:AA19 AA22:AA23 AC3:AD3 AA10:AA11 C7:R7 AD2 C2:R3 U3:AA3 U2 AC7:AD39 X2 U7:AA7 AA2 AE7:AE38 O21:P21 L29:L30 O30 O26:P26 L26:L27 O27 O29:P29 L24 O24:P24 L21:L22 O22 O18:P18 L18:L19 O19 O13:P13 L13:L14 O14 O10:O11 L10:L11 F21:G21 I32:J32 I22 F22 I21:J21 I27 I19 F18:G18 I18:J18 F19 F26:G26 F14 I26:J26 I13:J13 I24:J24 I14 F13:G13 I10:I11 F10:F11 F27 F24:G24 F32:G32 F29:G29 I30 F30 I29:J29" xr:uid="{00000000-0002-0000-2A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13"/>
  </sheetPr>
  <dimension ref="B1:AF47"/>
  <sheetViews>
    <sheetView showGridLines="0" showZeros="0" view="pageBreakPreview"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45306</v>
      </c>
      <c r="D1" s="186"/>
      <c r="E1" s="186"/>
      <c r="F1" s="186">
        <f>$C$2+1</f>
        <v>45307</v>
      </c>
      <c r="G1" s="186"/>
      <c r="H1" s="186"/>
      <c r="I1" s="186">
        <f>$C$2+2</f>
        <v>45308</v>
      </c>
      <c r="J1" s="186"/>
      <c r="K1" s="186"/>
      <c r="L1" s="186">
        <f>$C$2+3</f>
        <v>45309</v>
      </c>
      <c r="M1" s="186"/>
      <c r="N1" s="186"/>
      <c r="O1" s="186">
        <f>$C$2+4</f>
        <v>45310</v>
      </c>
      <c r="P1" s="186"/>
      <c r="Q1" s="186"/>
      <c r="R1" s="5"/>
      <c r="S1" s="5"/>
      <c r="T1" s="5"/>
      <c r="U1" s="186">
        <f>$C$2+5</f>
        <v>45311</v>
      </c>
      <c r="V1" s="186"/>
      <c r="W1" s="186"/>
      <c r="X1" s="186">
        <f>$C$2+6</f>
        <v>45312</v>
      </c>
      <c r="Y1" s="186"/>
      <c r="Z1" s="186"/>
      <c r="AA1" s="6"/>
      <c r="AB1" s="93" t="s">
        <v>33</v>
      </c>
      <c r="AC1" s="90"/>
      <c r="AD1" s="90"/>
      <c r="AE1" s="95" t="s">
        <v>14</v>
      </c>
      <c r="AF1" s="88">
        <f>'42週'!AF1+1</f>
        <v>43</v>
      </c>
    </row>
    <row r="2" spans="2:32" ht="27" customHeight="1" thickTop="1" thickBot="1" x14ac:dyDescent="0.65">
      <c r="B2" s="7"/>
      <c r="C2" s="196">
        <f>'42週'!C2:E2+7</f>
        <v>45306</v>
      </c>
      <c r="D2" s="197"/>
      <c r="E2" s="198"/>
      <c r="F2" s="197">
        <f>C2+1</f>
        <v>45307</v>
      </c>
      <c r="G2" s="197"/>
      <c r="H2" s="197"/>
      <c r="I2" s="196">
        <f>F2+1</f>
        <v>45308</v>
      </c>
      <c r="J2" s="197"/>
      <c r="K2" s="198"/>
      <c r="L2" s="196">
        <f>I2+1</f>
        <v>45309</v>
      </c>
      <c r="M2" s="197"/>
      <c r="N2" s="198"/>
      <c r="O2" s="197">
        <f>L2+1</f>
        <v>45310</v>
      </c>
      <c r="P2" s="197"/>
      <c r="Q2" s="220"/>
      <c r="R2" s="175"/>
      <c r="S2" s="176"/>
      <c r="T2" s="7"/>
      <c r="U2" s="221">
        <f>O2+1</f>
        <v>45311</v>
      </c>
      <c r="V2" s="222"/>
      <c r="W2" s="223"/>
      <c r="X2" s="224">
        <f>U2+1</f>
        <v>45312</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200" priority="19" stopIfTrue="1" operator="equal">
      <formula>"１年"</formula>
    </cfRule>
    <cfRule type="cellIs" dxfId="199" priority="20" stopIfTrue="1" operator="equal">
      <formula>"２年"</formula>
    </cfRule>
    <cfRule type="cellIs" dxfId="198" priority="21" stopIfTrue="1" operator="equal">
      <formula>"３年"</formula>
    </cfRule>
  </conditionalFormatting>
  <conditionalFormatting sqref="P29 P26">
    <cfRule type="cellIs" dxfId="197" priority="16" stopIfTrue="1" operator="equal">
      <formula>"１年"</formula>
    </cfRule>
    <cfRule type="cellIs" dxfId="196" priority="17" stopIfTrue="1" operator="equal">
      <formula>"２年"</formula>
    </cfRule>
    <cfRule type="cellIs" dxfId="195" priority="18" stopIfTrue="1" operator="equal">
      <formula>"３年"</formula>
    </cfRule>
  </conditionalFormatting>
  <conditionalFormatting sqref="P24">
    <cfRule type="cellIs" dxfId="194" priority="13" stopIfTrue="1" operator="equal">
      <formula>"１年"</formula>
    </cfRule>
    <cfRule type="cellIs" dxfId="193" priority="14" stopIfTrue="1" operator="equal">
      <formula>"２年"</formula>
    </cfRule>
    <cfRule type="cellIs" dxfId="192" priority="15" stopIfTrue="1" operator="equal">
      <formula>"３年"</formula>
    </cfRule>
  </conditionalFormatting>
  <conditionalFormatting sqref="J21 D21 G21 J18 D18 G18 J13 D13 G13">
    <cfRule type="cellIs" dxfId="191" priority="10" stopIfTrue="1" operator="equal">
      <formula>"１年"</formula>
    </cfRule>
    <cfRule type="cellIs" dxfId="190" priority="11" stopIfTrue="1" operator="equal">
      <formula>"２年"</formula>
    </cfRule>
    <cfRule type="cellIs" dxfId="189" priority="12" stopIfTrue="1" operator="equal">
      <formula>"３年"</formula>
    </cfRule>
  </conditionalFormatting>
  <conditionalFormatting sqref="J29 D29 G29 J26 D26 G26">
    <cfRule type="cellIs" dxfId="188" priority="7" stopIfTrue="1" operator="equal">
      <formula>"１年"</formula>
    </cfRule>
    <cfRule type="cellIs" dxfId="187" priority="8" stopIfTrue="1" operator="equal">
      <formula>"２年"</formula>
    </cfRule>
    <cfRule type="cellIs" dxfId="186" priority="9" stopIfTrue="1" operator="equal">
      <formula>"３年"</formula>
    </cfRule>
  </conditionalFormatting>
  <conditionalFormatting sqref="J32 D32 G32">
    <cfRule type="cellIs" dxfId="185" priority="4" stopIfTrue="1" operator="equal">
      <formula>"１年"</formula>
    </cfRule>
    <cfRule type="cellIs" dxfId="184" priority="5" stopIfTrue="1" operator="equal">
      <formula>"２年"</formula>
    </cfRule>
    <cfRule type="cellIs" dxfId="183" priority="6" stopIfTrue="1" operator="equal">
      <formula>"３年"</formula>
    </cfRule>
  </conditionalFormatting>
  <conditionalFormatting sqref="J24 D24 G24">
    <cfRule type="cellIs" dxfId="182" priority="1" stopIfTrue="1" operator="equal">
      <formula>"１年"</formula>
    </cfRule>
    <cfRule type="cellIs" dxfId="181" priority="2" stopIfTrue="1" operator="equal">
      <formula>"２年"</formula>
    </cfRule>
    <cfRule type="cellIs" dxfId="180"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B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2B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13"/>
  </sheetPr>
  <dimension ref="B1:AF47"/>
  <sheetViews>
    <sheetView showGridLines="0" showZeros="0" view="pageBreakPreview"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45313</v>
      </c>
      <c r="D1" s="186"/>
      <c r="E1" s="186"/>
      <c r="F1" s="186">
        <f>$C$2+1</f>
        <v>45314</v>
      </c>
      <c r="G1" s="186"/>
      <c r="H1" s="186"/>
      <c r="I1" s="186">
        <f>$C$2+2</f>
        <v>45315</v>
      </c>
      <c r="J1" s="186"/>
      <c r="K1" s="186"/>
      <c r="L1" s="186">
        <f>$C$2+3</f>
        <v>45316</v>
      </c>
      <c r="M1" s="186"/>
      <c r="N1" s="186"/>
      <c r="O1" s="186">
        <f>$C$2+4</f>
        <v>45317</v>
      </c>
      <c r="P1" s="186"/>
      <c r="Q1" s="186"/>
      <c r="R1" s="5"/>
      <c r="S1" s="5"/>
      <c r="T1" s="5"/>
      <c r="U1" s="186">
        <f>$C$2+5</f>
        <v>45318</v>
      </c>
      <c r="V1" s="186"/>
      <c r="W1" s="186"/>
      <c r="X1" s="186">
        <f>$C$2+6</f>
        <v>45319</v>
      </c>
      <c r="Y1" s="186"/>
      <c r="Z1" s="186"/>
      <c r="AA1" s="6"/>
      <c r="AB1" s="93" t="s">
        <v>33</v>
      </c>
      <c r="AC1" s="90"/>
      <c r="AD1" s="90"/>
      <c r="AE1" s="95" t="s">
        <v>14</v>
      </c>
      <c r="AF1" s="88">
        <f>'43週'!AF1+1</f>
        <v>44</v>
      </c>
    </row>
    <row r="2" spans="2:32" ht="27" customHeight="1" thickTop="1" thickBot="1" x14ac:dyDescent="0.65">
      <c r="B2" s="7"/>
      <c r="C2" s="196">
        <f>'43週'!C2:E2+7</f>
        <v>45313</v>
      </c>
      <c r="D2" s="197"/>
      <c r="E2" s="198"/>
      <c r="F2" s="197">
        <f>C2+1</f>
        <v>45314</v>
      </c>
      <c r="G2" s="197"/>
      <c r="H2" s="197"/>
      <c r="I2" s="196">
        <f>F2+1</f>
        <v>45315</v>
      </c>
      <c r="J2" s="197"/>
      <c r="K2" s="198"/>
      <c r="L2" s="196">
        <f>I2+1</f>
        <v>45316</v>
      </c>
      <c r="M2" s="197"/>
      <c r="N2" s="198"/>
      <c r="O2" s="197">
        <f>L2+1</f>
        <v>45317</v>
      </c>
      <c r="P2" s="197"/>
      <c r="Q2" s="220"/>
      <c r="R2" s="175"/>
      <c r="S2" s="176"/>
      <c r="T2" s="7"/>
      <c r="U2" s="221">
        <f>O2+1</f>
        <v>45318</v>
      </c>
      <c r="V2" s="222"/>
      <c r="W2" s="223"/>
      <c r="X2" s="224">
        <f>U2+1</f>
        <v>45319</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179" priority="19" stopIfTrue="1" operator="equal">
      <formula>"１年"</formula>
    </cfRule>
    <cfRule type="cellIs" dxfId="178" priority="20" stopIfTrue="1" operator="equal">
      <formula>"２年"</formula>
    </cfRule>
    <cfRule type="cellIs" dxfId="177" priority="21" stopIfTrue="1" operator="equal">
      <formula>"３年"</formula>
    </cfRule>
  </conditionalFormatting>
  <conditionalFormatting sqref="P29 P26">
    <cfRule type="cellIs" dxfId="176" priority="16" stopIfTrue="1" operator="equal">
      <formula>"１年"</formula>
    </cfRule>
    <cfRule type="cellIs" dxfId="175" priority="17" stopIfTrue="1" operator="equal">
      <formula>"２年"</formula>
    </cfRule>
    <cfRule type="cellIs" dxfId="174" priority="18" stopIfTrue="1" operator="equal">
      <formula>"３年"</formula>
    </cfRule>
  </conditionalFormatting>
  <conditionalFormatting sqref="P24">
    <cfRule type="cellIs" dxfId="173" priority="13" stopIfTrue="1" operator="equal">
      <formula>"１年"</formula>
    </cfRule>
    <cfRule type="cellIs" dxfId="172" priority="14" stopIfTrue="1" operator="equal">
      <formula>"２年"</formula>
    </cfRule>
    <cfRule type="cellIs" dxfId="171" priority="15" stopIfTrue="1" operator="equal">
      <formula>"３年"</formula>
    </cfRule>
  </conditionalFormatting>
  <conditionalFormatting sqref="J21 D21 G21 J18 D18 G18 J13 D13 G13">
    <cfRule type="cellIs" dxfId="170" priority="10" stopIfTrue="1" operator="equal">
      <formula>"１年"</formula>
    </cfRule>
    <cfRule type="cellIs" dxfId="169" priority="11" stopIfTrue="1" operator="equal">
      <formula>"２年"</formula>
    </cfRule>
    <cfRule type="cellIs" dxfId="168" priority="12" stopIfTrue="1" operator="equal">
      <formula>"３年"</formula>
    </cfRule>
  </conditionalFormatting>
  <conditionalFormatting sqref="J29 D29 G29 J26 D26 G26">
    <cfRule type="cellIs" dxfId="167" priority="7" stopIfTrue="1" operator="equal">
      <formula>"１年"</formula>
    </cfRule>
    <cfRule type="cellIs" dxfId="166" priority="8" stopIfTrue="1" operator="equal">
      <formula>"２年"</formula>
    </cfRule>
    <cfRule type="cellIs" dxfId="165" priority="9" stopIfTrue="1" operator="equal">
      <formula>"３年"</formula>
    </cfRule>
  </conditionalFormatting>
  <conditionalFormatting sqref="J32 D32 G32">
    <cfRule type="cellIs" dxfId="164" priority="4" stopIfTrue="1" operator="equal">
      <formula>"１年"</formula>
    </cfRule>
    <cfRule type="cellIs" dxfId="163" priority="5" stopIfTrue="1" operator="equal">
      <formula>"２年"</formula>
    </cfRule>
    <cfRule type="cellIs" dxfId="162" priority="6" stopIfTrue="1" operator="equal">
      <formula>"３年"</formula>
    </cfRule>
  </conditionalFormatting>
  <conditionalFormatting sqref="J24 D24 G24">
    <cfRule type="cellIs" dxfId="161" priority="1" stopIfTrue="1" operator="equal">
      <formula>"１年"</formula>
    </cfRule>
    <cfRule type="cellIs" dxfId="160" priority="2" stopIfTrue="1" operator="equal">
      <formula>"２年"</formula>
    </cfRule>
    <cfRule type="cellIs" dxfId="159" priority="3" stopIfTrue="1" operator="equal">
      <formula>"３年"</formula>
    </cfRule>
  </conditionalFormatting>
  <dataValidations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2C00-000000000000}"/>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C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13"/>
  </sheetPr>
  <dimension ref="B1:AF47"/>
  <sheetViews>
    <sheetView showGridLines="0" showZeros="0" view="pageBreakPreview" topLeftCell="B1"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45320</v>
      </c>
      <c r="D1" s="186"/>
      <c r="E1" s="186"/>
      <c r="F1" s="186">
        <f>$C$2+1</f>
        <v>45321</v>
      </c>
      <c r="G1" s="186"/>
      <c r="H1" s="186"/>
      <c r="I1" s="186">
        <f>$C$2+2</f>
        <v>45322</v>
      </c>
      <c r="J1" s="186"/>
      <c r="K1" s="186"/>
      <c r="L1" s="186">
        <f>$C$2+3</f>
        <v>45323</v>
      </c>
      <c r="M1" s="186"/>
      <c r="N1" s="186"/>
      <c r="O1" s="186">
        <f>$C$2+4</f>
        <v>45324</v>
      </c>
      <c r="P1" s="186"/>
      <c r="Q1" s="186"/>
      <c r="R1" s="5"/>
      <c r="S1" s="5"/>
      <c r="T1" s="5"/>
      <c r="U1" s="186">
        <f>$C$2+5</f>
        <v>45325</v>
      </c>
      <c r="V1" s="186"/>
      <c r="W1" s="186"/>
      <c r="X1" s="186">
        <f>$C$2+6</f>
        <v>45326</v>
      </c>
      <c r="Y1" s="186"/>
      <c r="Z1" s="186"/>
      <c r="AA1" s="6"/>
      <c r="AB1" s="93" t="s">
        <v>33</v>
      </c>
      <c r="AC1" s="90"/>
      <c r="AD1" s="90"/>
      <c r="AE1" s="95" t="s">
        <v>14</v>
      </c>
      <c r="AF1" s="88">
        <f>'44週'!AF1+1</f>
        <v>45</v>
      </c>
    </row>
    <row r="2" spans="2:32" ht="27" customHeight="1" thickTop="1" thickBot="1" x14ac:dyDescent="0.65">
      <c r="B2" s="7"/>
      <c r="C2" s="196">
        <f>'44週'!C2:E2+7</f>
        <v>45320</v>
      </c>
      <c r="D2" s="197"/>
      <c r="E2" s="198"/>
      <c r="F2" s="197">
        <f>C2+1</f>
        <v>45321</v>
      </c>
      <c r="G2" s="197"/>
      <c r="H2" s="197"/>
      <c r="I2" s="196">
        <f>F2+1</f>
        <v>45322</v>
      </c>
      <c r="J2" s="197"/>
      <c r="K2" s="198"/>
      <c r="L2" s="196">
        <f>I2+1</f>
        <v>45323</v>
      </c>
      <c r="M2" s="197"/>
      <c r="N2" s="198"/>
      <c r="O2" s="197">
        <f>L2+1</f>
        <v>45324</v>
      </c>
      <c r="P2" s="197"/>
      <c r="Q2" s="220"/>
      <c r="R2" s="175"/>
      <c r="S2" s="176"/>
      <c r="T2" s="7"/>
      <c r="U2" s="221">
        <f>O2+1</f>
        <v>45325</v>
      </c>
      <c r="V2" s="222"/>
      <c r="W2" s="223"/>
      <c r="X2" s="224">
        <f>U2+1</f>
        <v>45326</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158" priority="19" stopIfTrue="1" operator="equal">
      <formula>"１年"</formula>
    </cfRule>
    <cfRule type="cellIs" dxfId="157" priority="20" stopIfTrue="1" operator="equal">
      <formula>"２年"</formula>
    </cfRule>
    <cfRule type="cellIs" dxfId="156" priority="21" stopIfTrue="1" operator="equal">
      <formula>"３年"</formula>
    </cfRule>
  </conditionalFormatting>
  <conditionalFormatting sqref="P29 P26">
    <cfRule type="cellIs" dxfId="155" priority="16" stopIfTrue="1" operator="equal">
      <formula>"１年"</formula>
    </cfRule>
    <cfRule type="cellIs" dxfId="154" priority="17" stopIfTrue="1" operator="equal">
      <formula>"２年"</formula>
    </cfRule>
    <cfRule type="cellIs" dxfId="153" priority="18" stopIfTrue="1" operator="equal">
      <formula>"３年"</formula>
    </cfRule>
  </conditionalFormatting>
  <conditionalFormatting sqref="P24">
    <cfRule type="cellIs" dxfId="152" priority="13" stopIfTrue="1" operator="equal">
      <formula>"１年"</formula>
    </cfRule>
    <cfRule type="cellIs" dxfId="151" priority="14" stopIfTrue="1" operator="equal">
      <formula>"２年"</formula>
    </cfRule>
    <cfRule type="cellIs" dxfId="150" priority="15" stopIfTrue="1" operator="equal">
      <formula>"３年"</formula>
    </cfRule>
  </conditionalFormatting>
  <conditionalFormatting sqref="J21 D21 G21 J18 D18 G18 J13 D13 G13">
    <cfRule type="cellIs" dxfId="149" priority="10" stopIfTrue="1" operator="equal">
      <formula>"１年"</formula>
    </cfRule>
    <cfRule type="cellIs" dxfId="148" priority="11" stopIfTrue="1" operator="equal">
      <formula>"２年"</formula>
    </cfRule>
    <cfRule type="cellIs" dxfId="147" priority="12" stopIfTrue="1" operator="equal">
      <formula>"３年"</formula>
    </cfRule>
  </conditionalFormatting>
  <conditionalFormatting sqref="J29 D29 G29 J26 D26 G26">
    <cfRule type="cellIs" dxfId="146" priority="7" stopIfTrue="1" operator="equal">
      <formula>"１年"</formula>
    </cfRule>
    <cfRule type="cellIs" dxfId="145" priority="8" stopIfTrue="1" operator="equal">
      <formula>"２年"</formula>
    </cfRule>
    <cfRule type="cellIs" dxfId="144" priority="9" stopIfTrue="1" operator="equal">
      <formula>"３年"</formula>
    </cfRule>
  </conditionalFormatting>
  <conditionalFormatting sqref="J32 D32 G32">
    <cfRule type="cellIs" dxfId="143" priority="4" stopIfTrue="1" operator="equal">
      <formula>"１年"</formula>
    </cfRule>
    <cfRule type="cellIs" dxfId="142" priority="5" stopIfTrue="1" operator="equal">
      <formula>"２年"</formula>
    </cfRule>
    <cfRule type="cellIs" dxfId="141" priority="6" stopIfTrue="1" operator="equal">
      <formula>"３年"</formula>
    </cfRule>
  </conditionalFormatting>
  <conditionalFormatting sqref="J24 D24 G24">
    <cfRule type="cellIs" dxfId="140" priority="1" stopIfTrue="1" operator="equal">
      <formula>"１年"</formula>
    </cfRule>
    <cfRule type="cellIs" dxfId="139" priority="2" stopIfTrue="1" operator="equal">
      <formula>"２年"</formula>
    </cfRule>
    <cfRule type="cellIs" dxfId="138"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D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2D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13"/>
  </sheetPr>
  <dimension ref="B1:AF47"/>
  <sheetViews>
    <sheetView showGridLines="0" showZeros="0" view="pageBreakPreview" topLeftCell="A5"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45327</v>
      </c>
      <c r="D1" s="186"/>
      <c r="E1" s="186"/>
      <c r="F1" s="186">
        <f>$C$2+1</f>
        <v>45328</v>
      </c>
      <c r="G1" s="186"/>
      <c r="H1" s="186"/>
      <c r="I1" s="186">
        <f>$C$2+2</f>
        <v>45329</v>
      </c>
      <c r="J1" s="186"/>
      <c r="K1" s="186"/>
      <c r="L1" s="186">
        <f>$C$2+3</f>
        <v>45330</v>
      </c>
      <c r="M1" s="186"/>
      <c r="N1" s="186"/>
      <c r="O1" s="186">
        <f>$C$2+4</f>
        <v>45331</v>
      </c>
      <c r="P1" s="186"/>
      <c r="Q1" s="186"/>
      <c r="R1" s="5"/>
      <c r="S1" s="5"/>
      <c r="T1" s="5"/>
      <c r="U1" s="186">
        <f>$C$2+5</f>
        <v>45332</v>
      </c>
      <c r="V1" s="186"/>
      <c r="W1" s="186"/>
      <c r="X1" s="186">
        <f>$C$2+6</f>
        <v>45333</v>
      </c>
      <c r="Y1" s="186"/>
      <c r="Z1" s="186"/>
      <c r="AA1" s="6"/>
      <c r="AB1" s="93" t="s">
        <v>33</v>
      </c>
      <c r="AC1" s="90"/>
      <c r="AD1" s="90"/>
      <c r="AE1" s="95" t="s">
        <v>14</v>
      </c>
      <c r="AF1" s="88">
        <f>'45週'!AF1+1</f>
        <v>46</v>
      </c>
    </row>
    <row r="2" spans="2:32" ht="27" customHeight="1" thickTop="1" thickBot="1" x14ac:dyDescent="0.65">
      <c r="B2" s="7"/>
      <c r="C2" s="237">
        <f>'45週'!C2:E2+7</f>
        <v>45327</v>
      </c>
      <c r="D2" s="238"/>
      <c r="E2" s="239"/>
      <c r="F2" s="197">
        <f>C2+1</f>
        <v>45328</v>
      </c>
      <c r="G2" s="197"/>
      <c r="H2" s="197"/>
      <c r="I2" s="237">
        <f>F2+1</f>
        <v>45329</v>
      </c>
      <c r="J2" s="238"/>
      <c r="K2" s="239"/>
      <c r="L2" s="196">
        <f>I2+1</f>
        <v>45330</v>
      </c>
      <c r="M2" s="197"/>
      <c r="N2" s="198"/>
      <c r="O2" s="237">
        <f>L2+1</f>
        <v>45331</v>
      </c>
      <c r="P2" s="238"/>
      <c r="Q2" s="251"/>
      <c r="R2" s="175"/>
      <c r="S2" s="176"/>
      <c r="T2" s="7"/>
      <c r="U2" s="221">
        <f>O2+1</f>
        <v>45332</v>
      </c>
      <c r="V2" s="222"/>
      <c r="W2" s="223"/>
      <c r="X2" s="224">
        <f>U2+1</f>
        <v>45333</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t="str">
        <f>IFERROR(VLOOKUP($X$2,年計!$A$6:$B$371,2,FALSE),"")</f>
        <v>＜建国記念の日＞</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206"/>
      <c r="J7" s="205"/>
      <c r="K7" s="207"/>
      <c r="L7" s="140"/>
      <c r="M7" s="141"/>
      <c r="N7" s="142"/>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144"/>
      <c r="G8" s="9"/>
      <c r="H8" s="145"/>
      <c r="I8" s="144"/>
      <c r="J8" s="9"/>
      <c r="K8" s="145"/>
      <c r="L8" s="144"/>
      <c r="M8" s="9"/>
      <c r="N8" s="145"/>
      <c r="O8" s="144"/>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7"/>
      <c r="G9" s="148"/>
      <c r="H9" s="149"/>
      <c r="I9" s="147"/>
      <c r="J9" s="148"/>
      <c r="K9" s="149"/>
      <c r="L9" s="147"/>
      <c r="M9" s="148"/>
      <c r="N9" s="149"/>
      <c r="O9" s="147"/>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144"/>
      <c r="G36" s="9"/>
      <c r="H36" s="145"/>
      <c r="I36" s="144"/>
      <c r="J36" s="9"/>
      <c r="K36" s="145"/>
      <c r="L36" s="144"/>
      <c r="M36" s="9"/>
      <c r="N36" s="145"/>
      <c r="O36" s="161"/>
      <c r="P36" s="162"/>
      <c r="Q36" s="163"/>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7"/>
      <c r="G37" s="148"/>
      <c r="H37" s="149"/>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144"/>
      <c r="G38" s="9"/>
      <c r="H38" s="145"/>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7"/>
      <c r="G39" s="148"/>
      <c r="H39" s="149"/>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144"/>
      <c r="G40" s="9"/>
      <c r="H40" s="145"/>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7"/>
      <c r="G41" s="148"/>
      <c r="H41" s="149"/>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144"/>
      <c r="G42" s="9"/>
      <c r="H42" s="145"/>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7"/>
      <c r="G43" s="148"/>
      <c r="H43" s="149"/>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144"/>
      <c r="G44" s="9"/>
      <c r="H44" s="145"/>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7"/>
      <c r="G45" s="148"/>
      <c r="H45" s="149"/>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144"/>
      <c r="G46" s="9"/>
      <c r="H46" s="145"/>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5"/>
      <c r="G47" s="156"/>
      <c r="H47" s="157"/>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9">
    <mergeCell ref="AB39:AB42"/>
    <mergeCell ref="B26:B28"/>
    <mergeCell ref="B29:B31"/>
    <mergeCell ref="B21:B23"/>
    <mergeCell ref="B24:B25"/>
    <mergeCell ref="B18:B20"/>
    <mergeCell ref="B13:B15"/>
    <mergeCell ref="B16:B17"/>
    <mergeCell ref="O7:Q7"/>
    <mergeCell ref="F7:H7"/>
    <mergeCell ref="AB3:AB6"/>
    <mergeCell ref="AC3:AC6"/>
    <mergeCell ref="B10:B12"/>
    <mergeCell ref="B3:B6"/>
    <mergeCell ref="C3:E6"/>
    <mergeCell ref="F3:H6"/>
    <mergeCell ref="I3:K6"/>
    <mergeCell ref="L3:N6"/>
    <mergeCell ref="O3:Q6"/>
    <mergeCell ref="T3:T6"/>
    <mergeCell ref="U3:W6"/>
    <mergeCell ref="X3:Z6"/>
    <mergeCell ref="C7:E7"/>
    <mergeCell ref="I7:K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137" priority="19" stopIfTrue="1" operator="equal">
      <formula>"１年"</formula>
    </cfRule>
    <cfRule type="cellIs" dxfId="136" priority="20" stopIfTrue="1" operator="equal">
      <formula>"２年"</formula>
    </cfRule>
    <cfRule type="cellIs" dxfId="135" priority="21" stopIfTrue="1" operator="equal">
      <formula>"３年"</formula>
    </cfRule>
  </conditionalFormatting>
  <conditionalFormatting sqref="P29 P26">
    <cfRule type="cellIs" dxfId="134" priority="16" stopIfTrue="1" operator="equal">
      <formula>"１年"</formula>
    </cfRule>
    <cfRule type="cellIs" dxfId="133" priority="17" stopIfTrue="1" operator="equal">
      <formula>"２年"</formula>
    </cfRule>
    <cfRule type="cellIs" dxfId="132" priority="18" stopIfTrue="1" operator="equal">
      <formula>"３年"</formula>
    </cfRule>
  </conditionalFormatting>
  <conditionalFormatting sqref="P24">
    <cfRule type="cellIs" dxfId="131" priority="13" stopIfTrue="1" operator="equal">
      <formula>"１年"</formula>
    </cfRule>
    <cfRule type="cellIs" dxfId="130" priority="14" stopIfTrue="1" operator="equal">
      <formula>"２年"</formula>
    </cfRule>
    <cfRule type="cellIs" dxfId="129" priority="15" stopIfTrue="1" operator="equal">
      <formula>"３年"</formula>
    </cfRule>
  </conditionalFormatting>
  <conditionalFormatting sqref="J21 D21 G21 J18 D18 G18 J13 D13 G13">
    <cfRule type="cellIs" dxfId="128" priority="10" stopIfTrue="1" operator="equal">
      <formula>"１年"</formula>
    </cfRule>
    <cfRule type="cellIs" dxfId="127" priority="11" stopIfTrue="1" operator="equal">
      <formula>"２年"</formula>
    </cfRule>
    <cfRule type="cellIs" dxfId="126" priority="12" stopIfTrue="1" operator="equal">
      <formula>"３年"</formula>
    </cfRule>
  </conditionalFormatting>
  <conditionalFormatting sqref="J29 D29 G29 J26 D26 G26">
    <cfRule type="cellIs" dxfId="125" priority="7" stopIfTrue="1" operator="equal">
      <formula>"１年"</formula>
    </cfRule>
    <cfRule type="cellIs" dxfId="124" priority="8" stopIfTrue="1" operator="equal">
      <formula>"２年"</formula>
    </cfRule>
    <cfRule type="cellIs" dxfId="123" priority="9" stopIfTrue="1" operator="equal">
      <formula>"３年"</formula>
    </cfRule>
  </conditionalFormatting>
  <conditionalFormatting sqref="J32 D32 G32">
    <cfRule type="cellIs" dxfId="122" priority="4" stopIfTrue="1" operator="equal">
      <formula>"１年"</formula>
    </cfRule>
    <cfRule type="cellIs" dxfId="121" priority="5" stopIfTrue="1" operator="equal">
      <formula>"２年"</formula>
    </cfRule>
    <cfRule type="cellIs" dxfId="120" priority="6" stopIfTrue="1" operator="equal">
      <formula>"３年"</formula>
    </cfRule>
  </conditionalFormatting>
  <conditionalFormatting sqref="J24 D24 G24">
    <cfRule type="cellIs" dxfId="119" priority="1" stopIfTrue="1" operator="equal">
      <formula>"１年"</formula>
    </cfRule>
    <cfRule type="cellIs" dxfId="118" priority="2" stopIfTrue="1" operator="equal">
      <formula>"２年"</formula>
    </cfRule>
    <cfRule type="cellIs" dxfId="117" priority="3" stopIfTrue="1" operator="equal">
      <formula>"３年"</formula>
    </cfRule>
  </conditionalFormatting>
  <dataValidations count="2">
    <dataValidation imeMode="off" allowBlank="1" showInputMessage="1" showErrorMessage="1" sqref="Q10:R10 Q18:R18 Q26:R26 R14 R30 R22 N26 Q29 N24 Q24 N21 N18 N13 N10 Q13 Q21 N29 K24 K32 E21 K21 H21 H18 H32 E18 K18 E26 E13 H13 K13 K10 K26 E10 H10 E32 H24 E24 E29 K29 H29 H26" xr:uid="{00000000-0002-0000-2E00-000000000000}"/>
    <dataValidation imeMode="on" allowBlank="1" showInputMessage="1" showErrorMessage="1" sqref="AA26:AA27 AA14:AA15 AA30:AA31 AA18:AA19 AE8:AE38 AA22:AA23 C2:R3 U3:AA3 U7:AA7 C7:R7 AD2 AA2 AC7:AE7 U2 X2 AC8:AD39 AC3:AD3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2E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13"/>
  </sheetPr>
  <dimension ref="B1:AF47"/>
  <sheetViews>
    <sheetView showGridLines="0" showZeros="0" view="pageBreakPreview" topLeftCell="A16" zoomScale="70" zoomScaleNormal="40" zoomScaleSheetLayoutView="70" workbookViewId="0">
      <selection activeCell="C7" sqref="C7:E4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45334</v>
      </c>
      <c r="D1" s="186"/>
      <c r="E1" s="186"/>
      <c r="F1" s="186">
        <f>$C$2+1</f>
        <v>45335</v>
      </c>
      <c r="G1" s="186"/>
      <c r="H1" s="186"/>
      <c r="I1" s="186">
        <f>$C$2+2</f>
        <v>45336</v>
      </c>
      <c r="J1" s="186"/>
      <c r="K1" s="186"/>
      <c r="L1" s="186">
        <f>$C$2+3</f>
        <v>45337</v>
      </c>
      <c r="M1" s="186"/>
      <c r="N1" s="186"/>
      <c r="O1" s="186">
        <f>$C$2+4</f>
        <v>45338</v>
      </c>
      <c r="P1" s="186"/>
      <c r="Q1" s="186"/>
      <c r="R1" s="5"/>
      <c r="S1" s="5"/>
      <c r="T1" s="5"/>
      <c r="U1" s="186">
        <f>$C$2+5</f>
        <v>45339</v>
      </c>
      <c r="V1" s="186"/>
      <c r="W1" s="186"/>
      <c r="X1" s="186">
        <f>$C$2+6</f>
        <v>45340</v>
      </c>
      <c r="Y1" s="186"/>
      <c r="Z1" s="186"/>
      <c r="AA1" s="6"/>
      <c r="AB1" s="93" t="s">
        <v>33</v>
      </c>
      <c r="AC1" s="90"/>
      <c r="AD1" s="90"/>
      <c r="AE1" s="95" t="s">
        <v>14</v>
      </c>
      <c r="AF1" s="88">
        <f>'46週'!AF1+1</f>
        <v>47</v>
      </c>
    </row>
    <row r="2" spans="2:32" ht="27" customHeight="1" thickTop="1" thickBot="1" x14ac:dyDescent="0.65">
      <c r="B2" s="7"/>
      <c r="C2" s="196">
        <f>'46週'!C2:E2+7</f>
        <v>45334</v>
      </c>
      <c r="D2" s="197"/>
      <c r="E2" s="198"/>
      <c r="F2" s="197">
        <f>C2+1</f>
        <v>45335</v>
      </c>
      <c r="G2" s="197"/>
      <c r="H2" s="197"/>
      <c r="I2" s="196">
        <f>F2+1</f>
        <v>45336</v>
      </c>
      <c r="J2" s="197"/>
      <c r="K2" s="198"/>
      <c r="L2" s="196">
        <f>I2+1</f>
        <v>45337</v>
      </c>
      <c r="M2" s="197"/>
      <c r="N2" s="198"/>
      <c r="O2" s="197">
        <f>L2+1</f>
        <v>45338</v>
      </c>
      <c r="P2" s="197"/>
      <c r="Q2" s="220"/>
      <c r="R2" s="175"/>
      <c r="S2" s="176"/>
      <c r="T2" s="7"/>
      <c r="U2" s="221">
        <f>O2+1</f>
        <v>45339</v>
      </c>
      <c r="V2" s="222"/>
      <c r="W2" s="223"/>
      <c r="X2" s="224">
        <f>U2+1</f>
        <v>45340</v>
      </c>
      <c r="Y2" s="224"/>
      <c r="Z2" s="225"/>
      <c r="AA2" s="8"/>
      <c r="AB2" s="58" t="s">
        <v>4</v>
      </c>
      <c r="AC2" s="59" t="s">
        <v>0</v>
      </c>
      <c r="AD2" s="211" t="s">
        <v>1</v>
      </c>
      <c r="AE2" s="212"/>
      <c r="AF2" s="213"/>
    </row>
    <row r="3" spans="2:32" ht="19.5" customHeight="1" thickTop="1" x14ac:dyDescent="0.5">
      <c r="B3" s="199"/>
      <c r="C3" s="187" t="str">
        <f>IFERROR(VLOOKUP($C$2,年計!$A$6:$B$371,2,FALSE),"")</f>
        <v>＜振替休日＞</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144"/>
      <c r="D10" s="9"/>
      <c r="E10" s="145"/>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147"/>
      <c r="D11" s="148"/>
      <c r="E11" s="14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44"/>
      <c r="D12" s="9"/>
      <c r="E12" s="145"/>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147"/>
      <c r="D13" s="148"/>
      <c r="E13" s="149"/>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60">
        <v>6</v>
      </c>
      <c r="D14" s="9"/>
      <c r="E14" s="145"/>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47"/>
      <c r="D15" s="148"/>
      <c r="E15" s="149"/>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160">
        <v>7</v>
      </c>
      <c r="D16" s="9"/>
      <c r="E16" s="145"/>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64"/>
      <c r="D17" s="148"/>
      <c r="E17" s="14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160">
        <v>8</v>
      </c>
      <c r="D18" s="9"/>
      <c r="E18" s="145"/>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47"/>
      <c r="D19" s="148"/>
      <c r="E19" s="14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60">
        <v>9</v>
      </c>
      <c r="D20" s="9"/>
      <c r="E20" s="145"/>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147"/>
      <c r="D21" s="148"/>
      <c r="E21" s="149"/>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60">
        <v>10</v>
      </c>
      <c r="D22" s="9"/>
      <c r="E22" s="145"/>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47"/>
      <c r="D23" s="148"/>
      <c r="E23" s="149"/>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160">
        <v>11</v>
      </c>
      <c r="D24" s="9"/>
      <c r="E24" s="145"/>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47"/>
      <c r="D25" s="148"/>
      <c r="E25" s="149"/>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160">
        <v>12</v>
      </c>
      <c r="D26" s="9"/>
      <c r="E26" s="145"/>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47"/>
      <c r="D27" s="148"/>
      <c r="E27" s="14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60">
        <v>13</v>
      </c>
      <c r="D28" s="9"/>
      <c r="E28" s="145"/>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147"/>
      <c r="D29" s="148"/>
      <c r="E29" s="149"/>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60">
        <v>14</v>
      </c>
      <c r="D30" s="9"/>
      <c r="E30" s="145"/>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47"/>
      <c r="D31" s="148"/>
      <c r="E31" s="149"/>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160">
        <v>15</v>
      </c>
      <c r="D32" s="9"/>
      <c r="E32" s="145"/>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47"/>
      <c r="D33" s="148"/>
      <c r="E33" s="149"/>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AB39:AB42"/>
    <mergeCell ref="B29:B31"/>
    <mergeCell ref="B26:B28"/>
    <mergeCell ref="B21:B23"/>
    <mergeCell ref="B24:B25"/>
    <mergeCell ref="B18:B20"/>
    <mergeCell ref="B13:B15"/>
    <mergeCell ref="B16:B17"/>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116" priority="19" stopIfTrue="1" operator="equal">
      <formula>"１年"</formula>
    </cfRule>
    <cfRule type="cellIs" dxfId="115" priority="20" stopIfTrue="1" operator="equal">
      <formula>"２年"</formula>
    </cfRule>
    <cfRule type="cellIs" dxfId="114" priority="21" stopIfTrue="1" operator="equal">
      <formula>"３年"</formula>
    </cfRule>
  </conditionalFormatting>
  <conditionalFormatting sqref="P29 P26">
    <cfRule type="cellIs" dxfId="113" priority="16" stopIfTrue="1" operator="equal">
      <formula>"１年"</formula>
    </cfRule>
    <cfRule type="cellIs" dxfId="112" priority="17" stopIfTrue="1" operator="equal">
      <formula>"２年"</formula>
    </cfRule>
    <cfRule type="cellIs" dxfId="111" priority="18" stopIfTrue="1" operator="equal">
      <formula>"３年"</formula>
    </cfRule>
  </conditionalFormatting>
  <conditionalFormatting sqref="P24">
    <cfRule type="cellIs" dxfId="110" priority="13" stopIfTrue="1" operator="equal">
      <formula>"１年"</formula>
    </cfRule>
    <cfRule type="cellIs" dxfId="109" priority="14" stopIfTrue="1" operator="equal">
      <formula>"２年"</formula>
    </cfRule>
    <cfRule type="cellIs" dxfId="108" priority="15" stopIfTrue="1" operator="equal">
      <formula>"３年"</formula>
    </cfRule>
  </conditionalFormatting>
  <conditionalFormatting sqref="J21 G21 J18 G18 J13 G13">
    <cfRule type="cellIs" dxfId="107" priority="10" stopIfTrue="1" operator="equal">
      <formula>"１年"</formula>
    </cfRule>
    <cfRule type="cellIs" dxfId="106" priority="11" stopIfTrue="1" operator="equal">
      <formula>"２年"</formula>
    </cfRule>
    <cfRule type="cellIs" dxfId="105" priority="12" stopIfTrue="1" operator="equal">
      <formula>"３年"</formula>
    </cfRule>
  </conditionalFormatting>
  <conditionalFormatting sqref="J29 G29 J26 G26">
    <cfRule type="cellIs" dxfId="104" priority="7" stopIfTrue="1" operator="equal">
      <formula>"１年"</formula>
    </cfRule>
    <cfRule type="cellIs" dxfId="103" priority="8" stopIfTrue="1" operator="equal">
      <formula>"２年"</formula>
    </cfRule>
    <cfRule type="cellIs" dxfId="102" priority="9" stopIfTrue="1" operator="equal">
      <formula>"３年"</formula>
    </cfRule>
  </conditionalFormatting>
  <conditionalFormatting sqref="J32 G32">
    <cfRule type="cellIs" dxfId="101" priority="4" stopIfTrue="1" operator="equal">
      <formula>"１年"</formula>
    </cfRule>
    <cfRule type="cellIs" dxfId="100" priority="5" stopIfTrue="1" operator="equal">
      <formula>"２年"</formula>
    </cfRule>
    <cfRule type="cellIs" dxfId="99" priority="6" stopIfTrue="1" operator="equal">
      <formula>"３年"</formula>
    </cfRule>
  </conditionalFormatting>
  <conditionalFormatting sqref="J24 G24">
    <cfRule type="cellIs" dxfId="98" priority="1" stopIfTrue="1" operator="equal">
      <formula>"１年"</formula>
    </cfRule>
    <cfRule type="cellIs" dxfId="97" priority="2" stopIfTrue="1" operator="equal">
      <formula>"２年"</formula>
    </cfRule>
    <cfRule type="cellIs" dxfId="96" priority="3" stopIfTrue="1" operator="equal">
      <formula>"３年"</formula>
    </cfRule>
  </conditionalFormatting>
  <dataValidations count="2">
    <dataValidation imeMode="on" allowBlank="1" showInputMessage="1" showErrorMessage="1" sqref="AA26:AA27 AA14:AA15 AA30:AA31 AA18:AA19 F13:G13 AA22:AA23 AC3:AD3 AE7:AE38 AD2 AA10:AA11 U3:AA3 U2 AA2 AC7:AD39 X2 U7:AA7 C2:R3 O21:P21 L29:L30 O30 O26:P26 L26:L27 O27 O29:P29 L24 O24:P24 L21:L22 O22 O18:P18 L18:L19 O19 O13:P13 L13:L14 O14 O10:O11 L10:L11 F21:G21 I32:J32 I10:I11 I22 F22 F10:F11 I21:J21 I27 I19 F18:G18 I18:J18 F30 F27 F19 F26:G26 F24:G24 F32:G32 I29:J29 F14 I30 I26:J26 I13:J13 I24:J24 I14 F29:G29 C7:R7" xr:uid="{00000000-0002-0000-2F00-000000000000}"/>
    <dataValidation imeMode="off" allowBlank="1" showInputMessage="1" showErrorMessage="1" sqref="R22 R14 Q18:R18 R30 Q26:R26 Q10:R10 N26 Q29 N24 Q24 N21 N18 N13 N10 Q13 Q21 N29 K24 K32 H10 K21 H21 H18 H32 K29 K18 H24 H29 H13 K13 K10 K26 H26" xr:uid="{00000000-0002-0000-2F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13"/>
  </sheetPr>
  <dimension ref="B1:AF47"/>
  <sheetViews>
    <sheetView showGridLines="0" showZeros="0" view="pageBreakPreview" zoomScale="70" zoomScaleNormal="40" zoomScaleSheetLayoutView="70" workbookViewId="0">
      <selection activeCell="M18" sqref="M18"/>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45341</v>
      </c>
      <c r="D1" s="186"/>
      <c r="E1" s="186"/>
      <c r="F1" s="186">
        <f>$C$2+1</f>
        <v>45342</v>
      </c>
      <c r="G1" s="186"/>
      <c r="H1" s="186"/>
      <c r="I1" s="186">
        <f>$C$2+2</f>
        <v>45343</v>
      </c>
      <c r="J1" s="186"/>
      <c r="K1" s="186"/>
      <c r="L1" s="186">
        <f>$C$2+3</f>
        <v>45344</v>
      </c>
      <c r="M1" s="186"/>
      <c r="N1" s="186"/>
      <c r="O1" s="186">
        <f>$C$2+4</f>
        <v>45345</v>
      </c>
      <c r="P1" s="186"/>
      <c r="Q1" s="186"/>
      <c r="R1" s="5"/>
      <c r="S1" s="5"/>
      <c r="T1" s="5"/>
      <c r="U1" s="186">
        <f>$C$2+5</f>
        <v>45346</v>
      </c>
      <c r="V1" s="186"/>
      <c r="W1" s="186"/>
      <c r="X1" s="186">
        <f>$C$2+6</f>
        <v>45347</v>
      </c>
      <c r="Y1" s="186"/>
      <c r="Z1" s="186"/>
      <c r="AA1" s="6"/>
      <c r="AB1" s="93" t="s">
        <v>33</v>
      </c>
      <c r="AC1" s="90"/>
      <c r="AD1" s="90"/>
      <c r="AE1" s="95" t="s">
        <v>14</v>
      </c>
      <c r="AF1" s="88">
        <f>'47週'!AF1+1</f>
        <v>48</v>
      </c>
    </row>
    <row r="2" spans="2:32" ht="27" customHeight="1" thickTop="1" thickBot="1" x14ac:dyDescent="0.65">
      <c r="B2" s="7"/>
      <c r="C2" s="196">
        <f>'47週'!C2:E2+7</f>
        <v>45341</v>
      </c>
      <c r="D2" s="197"/>
      <c r="E2" s="198"/>
      <c r="F2" s="197">
        <f>C2+1</f>
        <v>45342</v>
      </c>
      <c r="G2" s="197"/>
      <c r="H2" s="197"/>
      <c r="I2" s="237">
        <f>F2+1</f>
        <v>45343</v>
      </c>
      <c r="J2" s="238"/>
      <c r="K2" s="239"/>
      <c r="L2" s="196">
        <f>I2+1</f>
        <v>45344</v>
      </c>
      <c r="M2" s="197"/>
      <c r="N2" s="198"/>
      <c r="O2" s="224">
        <f>L2+1</f>
        <v>45345</v>
      </c>
      <c r="P2" s="224"/>
      <c r="Q2" s="225"/>
      <c r="R2" s="175"/>
      <c r="S2" s="176"/>
      <c r="T2" s="7"/>
      <c r="U2" s="221">
        <f>O2+1</f>
        <v>45346</v>
      </c>
      <c r="V2" s="222"/>
      <c r="W2" s="223"/>
      <c r="X2" s="224">
        <f>U2+1</f>
        <v>45347</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t="str">
        <f>IFERROR(VLOOKUP($O$2,年計!$A$6:$B$371,2,FALSE),"")</f>
        <v>＜天皇誕生日＞</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140"/>
      <c r="G7" s="141"/>
      <c r="H7" s="142"/>
      <c r="I7" s="140"/>
      <c r="J7" s="141"/>
      <c r="K7" s="142"/>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169"/>
      <c r="P10" s="170"/>
      <c r="Q10" s="159"/>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160">
        <v>6</v>
      </c>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160">
        <v>7</v>
      </c>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160">
        <v>8</v>
      </c>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60">
        <v>9</v>
      </c>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160">
        <v>10</v>
      </c>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160">
        <v>11</v>
      </c>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160">
        <v>12</v>
      </c>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60">
        <v>13</v>
      </c>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160">
        <v>14</v>
      </c>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v>15</v>
      </c>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51"/>
      <c r="P33" s="152"/>
      <c r="Q33" s="154"/>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8">
    <mergeCell ref="B21:B23"/>
    <mergeCell ref="B24:B25"/>
    <mergeCell ref="B29:B31"/>
    <mergeCell ref="AB39:AB42"/>
    <mergeCell ref="B26:B28"/>
    <mergeCell ref="B18:B20"/>
    <mergeCell ref="B13:B15"/>
    <mergeCell ref="B16:B17"/>
    <mergeCell ref="AB3:AB6"/>
    <mergeCell ref="AC3:AC6"/>
    <mergeCell ref="B10:B12"/>
    <mergeCell ref="B3:B6"/>
    <mergeCell ref="C3:E6"/>
    <mergeCell ref="F3:H6"/>
    <mergeCell ref="I3:K6"/>
    <mergeCell ref="L3:N6"/>
    <mergeCell ref="O3:Q6"/>
    <mergeCell ref="T3:T6"/>
    <mergeCell ref="U3:W6"/>
    <mergeCell ref="X3:Z6"/>
    <mergeCell ref="C7:E7"/>
    <mergeCell ref="L7:N7"/>
    <mergeCell ref="O7:Q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30 P26 P22 P18 P14">
    <cfRule type="cellIs" dxfId="944" priority="25" stopIfTrue="1" operator="equal">
      <formula>"１年"</formula>
    </cfRule>
    <cfRule type="cellIs" dxfId="943" priority="26" stopIfTrue="1" operator="equal">
      <formula>"２年"</formula>
    </cfRule>
    <cfRule type="cellIs" dxfId="942" priority="27" stopIfTrue="1" operator="equal">
      <formula>"３年"</formula>
    </cfRule>
  </conditionalFormatting>
  <conditionalFormatting sqref="J21 D21 G21 J18 D18 G18 J13 D13 G13">
    <cfRule type="cellIs" dxfId="95" priority="10" stopIfTrue="1" operator="equal">
      <formula>"１年"</formula>
    </cfRule>
    <cfRule type="cellIs" dxfId="94" priority="11" stopIfTrue="1" operator="equal">
      <formula>"２年"</formula>
    </cfRule>
    <cfRule type="cellIs" dxfId="93" priority="12" stopIfTrue="1" operator="equal">
      <formula>"３年"</formula>
    </cfRule>
  </conditionalFormatting>
  <conditionalFormatting sqref="J29 D29 G29 J26 D26 G26">
    <cfRule type="cellIs" dxfId="92" priority="7" stopIfTrue="1" operator="equal">
      <formula>"１年"</formula>
    </cfRule>
    <cfRule type="cellIs" dxfId="91" priority="8" stopIfTrue="1" operator="equal">
      <formula>"２年"</formula>
    </cfRule>
    <cfRule type="cellIs" dxfId="90" priority="9" stopIfTrue="1" operator="equal">
      <formula>"３年"</formula>
    </cfRule>
  </conditionalFormatting>
  <conditionalFormatting sqref="J32 D32 G32">
    <cfRule type="cellIs" dxfId="89" priority="4" stopIfTrue="1" operator="equal">
      <formula>"１年"</formula>
    </cfRule>
    <cfRule type="cellIs" dxfId="88" priority="5" stopIfTrue="1" operator="equal">
      <formula>"２年"</formula>
    </cfRule>
    <cfRule type="cellIs" dxfId="87" priority="6" stopIfTrue="1" operator="equal">
      <formula>"３年"</formula>
    </cfRule>
  </conditionalFormatting>
  <conditionalFormatting sqref="J24 D24 G24">
    <cfRule type="cellIs" dxfId="86" priority="1" stopIfTrue="1" operator="equal">
      <formula>"１年"</formula>
    </cfRule>
    <cfRule type="cellIs" dxfId="85" priority="2" stopIfTrue="1" operator="equal">
      <formula>"２年"</formula>
    </cfRule>
    <cfRule type="cellIs" dxfId="84" priority="3" stopIfTrue="1" operator="equal">
      <formula>"３年"</formula>
    </cfRule>
  </conditionalFormatting>
  <dataValidations count="2">
    <dataValidation imeMode="off" allowBlank="1" showInputMessage="1" showErrorMessage="1" sqref="R26 R10 R22 R30 R14 R18 N26 N24 N21 N18 N13 N10 N29 K24 K32 E21 K21 H21 H18 H32 E18 K18 E26 E13 H13 K13 K10 K26 E10 H10 E32 H24 E24 E29 K29 H29 H26" xr:uid="{00000000-0002-0000-3000-000000000000}"/>
    <dataValidation imeMode="on" allowBlank="1" showInputMessage="1" showErrorMessage="1" sqref="AA26:AA27 AA14:AA15 AA30:AA31 AA18:AA19 AC8:AD39 AA22:AA23 U2 X2 AA2 C2:R3 AD2 C7:R7 AA10:AA11 U3:AA3 AC3:AD3 AC7:AE7 U7:AA7 AE8:AE38 L29:L30 L26:L27 L24 L21:L22 L18:L19 L13:L14 L10:L11 F21:G21 I32:J32 C22:E23 I22 F22 C24:D24 I21:J21 I27 I19 F18:G18 I18:J18 C32:D32 C19 F19 F26:G26 C18:D18 C13:C15 D13 F14 D14:E15 I26:J26 I13:J13 I24:J24 I14 C27 F13:G13 I10:I11 F10:F11 C21:D21 F27 F24:G24 F32:G32 C33:E33 C10:C11 F29:G29 C26:D26 C30:E31 I30 F30 C29:D29 I29:J29" xr:uid="{00000000-0002-0000-30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AF47"/>
  <sheetViews>
    <sheetView showGridLines="0" showZeros="0" view="pageBreakPreview" topLeftCell="A13" zoomScale="70" zoomScaleNormal="40" zoomScaleSheetLayoutView="70" workbookViewId="0">
      <selection activeCell="L10" sqref="L10:Q3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45033</v>
      </c>
      <c r="D1" s="186"/>
      <c r="E1" s="186"/>
      <c r="F1" s="186">
        <f>$C$2+1</f>
        <v>45034</v>
      </c>
      <c r="G1" s="186"/>
      <c r="H1" s="186"/>
      <c r="I1" s="186">
        <f>$C$2+2</f>
        <v>45035</v>
      </c>
      <c r="J1" s="186"/>
      <c r="K1" s="186"/>
      <c r="L1" s="186">
        <f>$C$2+3</f>
        <v>45036</v>
      </c>
      <c r="M1" s="186"/>
      <c r="N1" s="186"/>
      <c r="O1" s="186">
        <f>$C$2+4</f>
        <v>45037</v>
      </c>
      <c r="P1" s="186"/>
      <c r="Q1" s="186"/>
      <c r="R1" s="5"/>
      <c r="S1" s="5"/>
      <c r="T1" s="5"/>
      <c r="U1" s="186">
        <f>$C$2+5</f>
        <v>45038</v>
      </c>
      <c r="V1" s="186"/>
      <c r="W1" s="186"/>
      <c r="X1" s="186">
        <f>$C$2+6</f>
        <v>45039</v>
      </c>
      <c r="Y1" s="186"/>
      <c r="Z1" s="186"/>
      <c r="AA1" s="6"/>
      <c r="AB1" s="93" t="s">
        <v>33</v>
      </c>
      <c r="AC1" s="90"/>
      <c r="AD1" s="90"/>
      <c r="AE1" s="95" t="s">
        <v>14</v>
      </c>
      <c r="AF1" s="88">
        <f>'3週'!AF1+1</f>
        <v>4</v>
      </c>
    </row>
    <row r="2" spans="2:32" ht="27" customHeight="1" thickTop="1" thickBot="1" x14ac:dyDescent="0.65">
      <c r="B2" s="7"/>
      <c r="C2" s="196">
        <f>'3週'!C2:E2+7</f>
        <v>45033</v>
      </c>
      <c r="D2" s="197"/>
      <c r="E2" s="198"/>
      <c r="F2" s="197">
        <f>C2+1</f>
        <v>45034</v>
      </c>
      <c r="G2" s="197"/>
      <c r="H2" s="197"/>
      <c r="I2" s="196">
        <f>F2+1</f>
        <v>45035</v>
      </c>
      <c r="J2" s="197"/>
      <c r="K2" s="198"/>
      <c r="L2" s="196">
        <f>I2+1</f>
        <v>45036</v>
      </c>
      <c r="M2" s="197"/>
      <c r="N2" s="198"/>
      <c r="O2" s="197">
        <f>L2+1</f>
        <v>45037</v>
      </c>
      <c r="P2" s="197"/>
      <c r="Q2" s="220"/>
      <c r="R2" s="175"/>
      <c r="S2" s="176"/>
      <c r="T2" s="7"/>
      <c r="U2" s="221">
        <f>O2+1</f>
        <v>45038</v>
      </c>
      <c r="V2" s="222"/>
      <c r="W2" s="223"/>
      <c r="X2" s="224">
        <f>U2+1</f>
        <v>45039</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261">
        <v>0</v>
      </c>
      <c r="M32" s="262"/>
      <c r="N32" s="263">
        <v>0</v>
      </c>
      <c r="O32" s="262">
        <v>0</v>
      </c>
      <c r="P32" s="262"/>
      <c r="Q32" s="265">
        <v>0</v>
      </c>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51"/>
      <c r="M33" s="152"/>
      <c r="N33" s="153"/>
      <c r="O33" s="152"/>
      <c r="P33" s="152"/>
      <c r="Q33" s="154"/>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13</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P21 D21 G21 J18 P18 D18 G18 J13 P13 D13 G13">
    <cfRule type="cellIs" dxfId="875" priority="10" stopIfTrue="1" operator="equal">
      <formula>"１年"</formula>
    </cfRule>
    <cfRule type="cellIs" dxfId="874" priority="11" stopIfTrue="1" operator="equal">
      <formula>"２年"</formula>
    </cfRule>
    <cfRule type="cellIs" dxfId="873" priority="12" stopIfTrue="1" operator="equal">
      <formula>"３年"</formula>
    </cfRule>
  </conditionalFormatting>
  <conditionalFormatting sqref="J29 P29 D29 G29 J26 P26 D26 G26">
    <cfRule type="cellIs" dxfId="872" priority="7" stopIfTrue="1" operator="equal">
      <formula>"１年"</formula>
    </cfRule>
    <cfRule type="cellIs" dxfId="871" priority="8" stopIfTrue="1" operator="equal">
      <formula>"２年"</formula>
    </cfRule>
    <cfRule type="cellIs" dxfId="870" priority="9" stopIfTrue="1" operator="equal">
      <formula>"３年"</formula>
    </cfRule>
  </conditionalFormatting>
  <conditionalFormatting sqref="J32 P32 D32 G32">
    <cfRule type="cellIs" dxfId="869" priority="4" stopIfTrue="1" operator="equal">
      <formula>"１年"</formula>
    </cfRule>
    <cfRule type="cellIs" dxfId="868" priority="5" stopIfTrue="1" operator="equal">
      <formula>"２年"</formula>
    </cfRule>
    <cfRule type="cellIs" dxfId="867" priority="6" stopIfTrue="1" operator="equal">
      <formula>"３年"</formula>
    </cfRule>
  </conditionalFormatting>
  <conditionalFormatting sqref="J24 P24 D24 G24">
    <cfRule type="cellIs" dxfId="866" priority="1" stopIfTrue="1" operator="equal">
      <formula>"１年"</formula>
    </cfRule>
    <cfRule type="cellIs" dxfId="865" priority="2" stopIfTrue="1" operator="equal">
      <formula>"２年"</formula>
    </cfRule>
    <cfRule type="cellIs" dxfId="864" priority="3" stopIfTrue="1" operator="equal">
      <formula>"３年"</formula>
    </cfRule>
  </conditionalFormatting>
  <dataValidations count="2">
    <dataValidation imeMode="off" allowBlank="1" showInputMessage="1" showErrorMessage="1" sqref="R22 R14 Q18:R18 Q26:R26 R30 Q10:R10 N21 E21 K21 H21 H18 N18 E18 K18 N13 E13 H13 K13 K10 N10 E10 H10 Q13 Q21 N29 E29 K29 H29 H26 N26 E26 K26 Q29 N32 E32 K32 H32 Q32 N24 E24 K24 H24 Q24" xr:uid="{00000000-0002-0000-0400-000000000000}"/>
    <dataValidation imeMode="on" allowBlank="1" showInputMessage="1" showErrorMessage="1" sqref="AA26:AA27 AA14:AA15 AA30:AA31 AA18:AA19 C7:R7 AA22:AA23 AD2 U3:AA3 U2 AA2 X2 AC3:AD3 C2:R3 AC7:AD39 U7:AA7 AE7:AE38 AA10:AA11 F21:G21 L21:L22 C22:E23 I22 F22 O22 I21:J21 O18:P18 I19 F18:G18 I18:J18 L18:L19 C19 F19 O19 C18:D18 C13:C15 D13 F14 D14:E15 O13:P13 I13:J13 L13:L14 I14 O14 F13:G13 I10:I11 F10:F11 C21:D21 O10:O11 L10:L11 O21:P21 C33:E33 C10:C11 F29:G29 L29:L30 C30:E31 I30 F30 O30 I29:J29 O26:P26 I27 F26:G26 I26:J26 L26:L27 C27 F27 O27 C26:D26 C29:D29 O29:P29 F32:G32 L32 I32:J32 C32:D32 O32:P32 F24:G24 L24 I24:J24 C24:D24 O24:P24" xr:uid="{00000000-0002-0000-0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13"/>
  </sheetPr>
  <dimension ref="B1:AF47"/>
  <sheetViews>
    <sheetView showGridLines="0" showZeros="0" view="pageBreakPreview" zoomScale="70" zoomScaleNormal="40" zoomScaleSheetLayoutView="70" workbookViewId="0">
      <selection activeCell="J24" sqref="J24"/>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45348</v>
      </c>
      <c r="D1" s="186"/>
      <c r="E1" s="186"/>
      <c r="F1" s="186">
        <f>$C$2+1</f>
        <v>45349</v>
      </c>
      <c r="G1" s="186"/>
      <c r="H1" s="186"/>
      <c r="I1" s="186">
        <f>$C$2+2</f>
        <v>45350</v>
      </c>
      <c r="J1" s="186"/>
      <c r="K1" s="186"/>
      <c r="L1" s="186">
        <f>$C$2+3</f>
        <v>45351</v>
      </c>
      <c r="M1" s="186"/>
      <c r="N1" s="186"/>
      <c r="O1" s="186">
        <f>$C$2+4</f>
        <v>45352</v>
      </c>
      <c r="P1" s="186"/>
      <c r="Q1" s="186"/>
      <c r="R1" s="5"/>
      <c r="S1" s="5"/>
      <c r="T1" s="5"/>
      <c r="U1" s="186">
        <f>$C$2+5</f>
        <v>45353</v>
      </c>
      <c r="V1" s="186"/>
      <c r="W1" s="186"/>
      <c r="X1" s="186">
        <f>$C$2+6</f>
        <v>45354</v>
      </c>
      <c r="Y1" s="186"/>
      <c r="Z1" s="186"/>
      <c r="AA1" s="6"/>
      <c r="AB1" s="93" t="s">
        <v>33</v>
      </c>
      <c r="AC1" s="90"/>
      <c r="AD1" s="90"/>
      <c r="AE1" s="95" t="s">
        <v>14</v>
      </c>
      <c r="AF1" s="88">
        <f>'48週'!AF1+1</f>
        <v>49</v>
      </c>
    </row>
    <row r="2" spans="2:32" ht="27" customHeight="1" thickTop="1" thickBot="1" x14ac:dyDescent="0.65">
      <c r="B2" s="7"/>
      <c r="C2" s="196">
        <f>'48週'!C2:E2+7</f>
        <v>45348</v>
      </c>
      <c r="D2" s="197"/>
      <c r="E2" s="198"/>
      <c r="F2" s="197">
        <f>C2+1</f>
        <v>45349</v>
      </c>
      <c r="G2" s="197"/>
      <c r="H2" s="197"/>
      <c r="I2" s="196">
        <f>F2+1</f>
        <v>45350</v>
      </c>
      <c r="J2" s="197"/>
      <c r="K2" s="198"/>
      <c r="L2" s="196">
        <f>I2+1</f>
        <v>45351</v>
      </c>
      <c r="M2" s="197"/>
      <c r="N2" s="198"/>
      <c r="O2" s="197">
        <f>L2+1</f>
        <v>45352</v>
      </c>
      <c r="P2" s="197"/>
      <c r="Q2" s="220"/>
      <c r="R2" s="175"/>
      <c r="S2" s="176"/>
      <c r="T2" s="7"/>
      <c r="U2" s="221">
        <f>O2+1</f>
        <v>45353</v>
      </c>
      <c r="V2" s="222"/>
      <c r="W2" s="223"/>
      <c r="X2" s="224">
        <f>U2+1</f>
        <v>45354</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83" priority="19" stopIfTrue="1" operator="equal">
      <formula>"１年"</formula>
    </cfRule>
    <cfRule type="cellIs" dxfId="82" priority="20" stopIfTrue="1" operator="equal">
      <formula>"２年"</formula>
    </cfRule>
    <cfRule type="cellIs" dxfId="81" priority="21" stopIfTrue="1" operator="equal">
      <formula>"３年"</formula>
    </cfRule>
  </conditionalFormatting>
  <conditionalFormatting sqref="P29 P26">
    <cfRule type="cellIs" dxfId="80" priority="16" stopIfTrue="1" operator="equal">
      <formula>"１年"</formula>
    </cfRule>
    <cfRule type="cellIs" dxfId="79" priority="17" stopIfTrue="1" operator="equal">
      <formula>"２年"</formula>
    </cfRule>
    <cfRule type="cellIs" dxfId="78" priority="18" stopIfTrue="1" operator="equal">
      <formula>"３年"</formula>
    </cfRule>
  </conditionalFormatting>
  <conditionalFormatting sqref="P24">
    <cfRule type="cellIs" dxfId="77" priority="13" stopIfTrue="1" operator="equal">
      <formula>"１年"</formula>
    </cfRule>
    <cfRule type="cellIs" dxfId="76" priority="14" stopIfTrue="1" operator="equal">
      <formula>"２年"</formula>
    </cfRule>
    <cfRule type="cellIs" dxfId="75" priority="15" stopIfTrue="1" operator="equal">
      <formula>"３年"</formula>
    </cfRule>
  </conditionalFormatting>
  <conditionalFormatting sqref="J21 D21 G21 J18 D18 G18 J13 D13 G13">
    <cfRule type="cellIs" dxfId="74" priority="10" stopIfTrue="1" operator="equal">
      <formula>"１年"</formula>
    </cfRule>
    <cfRule type="cellIs" dxfId="73" priority="11" stopIfTrue="1" operator="equal">
      <formula>"２年"</formula>
    </cfRule>
    <cfRule type="cellIs" dxfId="72" priority="12" stopIfTrue="1" operator="equal">
      <formula>"３年"</formula>
    </cfRule>
  </conditionalFormatting>
  <conditionalFormatting sqref="J29 D29 G29 J26 D26 G26">
    <cfRule type="cellIs" dxfId="71" priority="7" stopIfTrue="1" operator="equal">
      <formula>"１年"</formula>
    </cfRule>
    <cfRule type="cellIs" dxfId="70" priority="8" stopIfTrue="1" operator="equal">
      <formula>"２年"</formula>
    </cfRule>
    <cfRule type="cellIs" dxfId="69" priority="9" stopIfTrue="1" operator="equal">
      <formula>"３年"</formula>
    </cfRule>
  </conditionalFormatting>
  <conditionalFormatting sqref="J32 D32 G32">
    <cfRule type="cellIs" dxfId="68" priority="4" stopIfTrue="1" operator="equal">
      <formula>"１年"</formula>
    </cfRule>
    <cfRule type="cellIs" dxfId="67" priority="5" stopIfTrue="1" operator="equal">
      <formula>"２年"</formula>
    </cfRule>
    <cfRule type="cellIs" dxfId="66" priority="6" stopIfTrue="1" operator="equal">
      <formula>"３年"</formula>
    </cfRule>
  </conditionalFormatting>
  <conditionalFormatting sqref="J24 D24 G24">
    <cfRule type="cellIs" dxfId="65" priority="1" stopIfTrue="1" operator="equal">
      <formula>"１年"</formula>
    </cfRule>
    <cfRule type="cellIs" dxfId="64" priority="2" stopIfTrue="1" operator="equal">
      <formula>"２年"</formula>
    </cfRule>
    <cfRule type="cellIs" dxfId="63"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3100-000000000000}"/>
    <dataValidation imeMode="off" allowBlank="1" showInputMessage="1" showErrorMessage="1" sqref="R22 R14 Q18:R18 Q26:R26 R30 Q10:R10 N26 Q29 N24 Q24 N21 N18 N13 N10 Q13 Q21 N29 K24 K32 E21 K21 H21 H18 H32 E18 K18 E26 E13 H13 K13 K10 K26 E10 H10 E32 H24 E24 E29 K29 H29 H26" xr:uid="{00000000-0002-0000-31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13"/>
  </sheetPr>
  <dimension ref="B1:AF47"/>
  <sheetViews>
    <sheetView showGridLines="0" showZeros="0" view="pageBreakPreview"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45355</v>
      </c>
      <c r="D1" s="186"/>
      <c r="E1" s="186"/>
      <c r="F1" s="186">
        <f>$C$2+1</f>
        <v>45356</v>
      </c>
      <c r="G1" s="186"/>
      <c r="H1" s="186"/>
      <c r="I1" s="186">
        <f>$C$2+2</f>
        <v>45357</v>
      </c>
      <c r="J1" s="186"/>
      <c r="K1" s="186"/>
      <c r="L1" s="186">
        <f>$C$2+3</f>
        <v>45358</v>
      </c>
      <c r="M1" s="186"/>
      <c r="N1" s="186"/>
      <c r="O1" s="186">
        <f>$C$2+4</f>
        <v>45359</v>
      </c>
      <c r="P1" s="186"/>
      <c r="Q1" s="186"/>
      <c r="R1" s="5"/>
      <c r="S1" s="5"/>
      <c r="T1" s="5"/>
      <c r="U1" s="186">
        <f>$C$2+5</f>
        <v>45360</v>
      </c>
      <c r="V1" s="186"/>
      <c r="W1" s="186"/>
      <c r="X1" s="186">
        <f>$C$2+6</f>
        <v>45361</v>
      </c>
      <c r="Y1" s="186"/>
      <c r="Z1" s="186"/>
      <c r="AA1" s="6"/>
      <c r="AB1" s="93" t="s">
        <v>33</v>
      </c>
      <c r="AC1" s="90"/>
      <c r="AD1" s="90"/>
      <c r="AE1" s="95" t="s">
        <v>14</v>
      </c>
      <c r="AF1" s="88">
        <f>'49週'!AF1+1</f>
        <v>50</v>
      </c>
    </row>
    <row r="2" spans="2:32" ht="27" customHeight="1" thickTop="1" thickBot="1" x14ac:dyDescent="0.65">
      <c r="B2" s="7"/>
      <c r="C2" s="196">
        <f>'49週'!C2:E2+7</f>
        <v>45355</v>
      </c>
      <c r="D2" s="197"/>
      <c r="E2" s="198"/>
      <c r="F2" s="197">
        <f>C2+1</f>
        <v>45356</v>
      </c>
      <c r="G2" s="197"/>
      <c r="H2" s="197"/>
      <c r="I2" s="196">
        <f>F2+1</f>
        <v>45357</v>
      </c>
      <c r="J2" s="197"/>
      <c r="K2" s="198"/>
      <c r="L2" s="196">
        <f>I2+1</f>
        <v>45358</v>
      </c>
      <c r="M2" s="197"/>
      <c r="N2" s="198"/>
      <c r="O2" s="197">
        <f>L2+1</f>
        <v>45359</v>
      </c>
      <c r="P2" s="197"/>
      <c r="Q2" s="220"/>
      <c r="R2" s="175"/>
      <c r="S2" s="176"/>
      <c r="T2" s="7"/>
      <c r="U2" s="221">
        <f>O2+1</f>
        <v>45360</v>
      </c>
      <c r="V2" s="222"/>
      <c r="W2" s="223"/>
      <c r="X2" s="224">
        <f>U2+1</f>
        <v>45361</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62" priority="19" stopIfTrue="1" operator="equal">
      <formula>"１年"</formula>
    </cfRule>
    <cfRule type="cellIs" dxfId="61" priority="20" stopIfTrue="1" operator="equal">
      <formula>"２年"</formula>
    </cfRule>
    <cfRule type="cellIs" dxfId="60" priority="21" stopIfTrue="1" operator="equal">
      <formula>"３年"</formula>
    </cfRule>
  </conditionalFormatting>
  <conditionalFormatting sqref="P29 P26">
    <cfRule type="cellIs" dxfId="59" priority="16" stopIfTrue="1" operator="equal">
      <formula>"１年"</formula>
    </cfRule>
    <cfRule type="cellIs" dxfId="58" priority="17" stopIfTrue="1" operator="equal">
      <formula>"２年"</formula>
    </cfRule>
    <cfRule type="cellIs" dxfId="57" priority="18" stopIfTrue="1" operator="equal">
      <formula>"３年"</formula>
    </cfRule>
  </conditionalFormatting>
  <conditionalFormatting sqref="P24">
    <cfRule type="cellIs" dxfId="56" priority="13" stopIfTrue="1" operator="equal">
      <formula>"１年"</formula>
    </cfRule>
    <cfRule type="cellIs" dxfId="55" priority="14" stopIfTrue="1" operator="equal">
      <formula>"２年"</formula>
    </cfRule>
    <cfRule type="cellIs" dxfId="54" priority="15" stopIfTrue="1" operator="equal">
      <formula>"３年"</formula>
    </cfRule>
  </conditionalFormatting>
  <conditionalFormatting sqref="J21 D21 G21 J18 D18 G18 J13 D13 G13">
    <cfRule type="cellIs" dxfId="53" priority="10" stopIfTrue="1" operator="equal">
      <formula>"１年"</formula>
    </cfRule>
    <cfRule type="cellIs" dxfId="52" priority="11" stopIfTrue="1" operator="equal">
      <formula>"２年"</formula>
    </cfRule>
    <cfRule type="cellIs" dxfId="51" priority="12" stopIfTrue="1" operator="equal">
      <formula>"３年"</formula>
    </cfRule>
  </conditionalFormatting>
  <conditionalFormatting sqref="J29 D29 G29 J26 D26 G26">
    <cfRule type="cellIs" dxfId="50" priority="7" stopIfTrue="1" operator="equal">
      <formula>"１年"</formula>
    </cfRule>
    <cfRule type="cellIs" dxfId="49" priority="8" stopIfTrue="1" operator="equal">
      <formula>"２年"</formula>
    </cfRule>
    <cfRule type="cellIs" dxfId="48" priority="9" stopIfTrue="1" operator="equal">
      <formula>"３年"</formula>
    </cfRule>
  </conditionalFormatting>
  <conditionalFormatting sqref="J32 D32 G32">
    <cfRule type="cellIs" dxfId="47" priority="4" stopIfTrue="1" operator="equal">
      <formula>"１年"</formula>
    </cfRule>
    <cfRule type="cellIs" dxfId="46" priority="5" stopIfTrue="1" operator="equal">
      <formula>"２年"</formula>
    </cfRule>
    <cfRule type="cellIs" dxfId="45" priority="6" stopIfTrue="1" operator="equal">
      <formula>"３年"</formula>
    </cfRule>
  </conditionalFormatting>
  <conditionalFormatting sqref="J24 D24 G24">
    <cfRule type="cellIs" dxfId="44" priority="1" stopIfTrue="1" operator="equal">
      <formula>"１年"</formula>
    </cfRule>
    <cfRule type="cellIs" dxfId="43" priority="2" stopIfTrue="1" operator="equal">
      <formula>"２年"</formula>
    </cfRule>
    <cfRule type="cellIs" dxfId="42" priority="3" stopIfTrue="1" operator="equal">
      <formula>"３年"</formula>
    </cfRule>
  </conditionalFormatting>
  <dataValidations count="2">
    <dataValidation imeMode="off" allowBlank="1" showInputMessage="1" showErrorMessage="1" sqref="R22 R14 Q18:R18 Q26:R26 R30 Q10:R10 N26 Q29 N24 Q24 N21 N18 N13 N10 Q13 Q21 N29 K24 K32 E21 K21 H21 H18 H32 E18 K18 E26 E13 H13 K13 K10 K26 E10 H10 E32 H24 E24 E29 K29 H29 H26" xr:uid="{00000000-0002-0000-3200-000000000000}"/>
    <dataValidation imeMode="on" allowBlank="1" showInputMessage="1" showErrorMessage="1" sqref="AA26:AA27 AA14:AA15 AA30:AA31 AA18:AA19 C7:R7 AA22:AA23 AD2 U3:AA3 U2 AA2 X2 AC3:AD3 C2:R3 AC7:AD39 U7:AA7 AE7:AE38 AA10:AA11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32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13"/>
  </sheetPr>
  <dimension ref="B1:AF47"/>
  <sheetViews>
    <sheetView showGridLines="0" showZeros="0" view="pageBreakPreview"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45362</v>
      </c>
      <c r="D1" s="186"/>
      <c r="E1" s="186"/>
      <c r="F1" s="186">
        <f>$C$2+1</f>
        <v>45363</v>
      </c>
      <c r="G1" s="186"/>
      <c r="H1" s="186"/>
      <c r="I1" s="186">
        <f>$C$2+2</f>
        <v>45364</v>
      </c>
      <c r="J1" s="186"/>
      <c r="K1" s="186"/>
      <c r="L1" s="186">
        <f>$C$2+3</f>
        <v>45365</v>
      </c>
      <c r="M1" s="186"/>
      <c r="N1" s="186"/>
      <c r="O1" s="186">
        <f>$C$2+4</f>
        <v>45366</v>
      </c>
      <c r="P1" s="186"/>
      <c r="Q1" s="186"/>
      <c r="R1" s="5"/>
      <c r="S1" s="5"/>
      <c r="T1" s="5"/>
      <c r="U1" s="186">
        <f>$C$2+5</f>
        <v>45367</v>
      </c>
      <c r="V1" s="186"/>
      <c r="W1" s="186"/>
      <c r="X1" s="186">
        <f>$C$2+6</f>
        <v>45368</v>
      </c>
      <c r="Y1" s="186"/>
      <c r="Z1" s="186"/>
      <c r="AA1" s="6"/>
      <c r="AB1" s="93" t="s">
        <v>33</v>
      </c>
      <c r="AC1" s="90"/>
      <c r="AD1" s="90"/>
      <c r="AE1" s="95" t="s">
        <v>14</v>
      </c>
      <c r="AF1" s="88">
        <f>'50週'!AF1+1</f>
        <v>51</v>
      </c>
    </row>
    <row r="2" spans="2:32" ht="27" customHeight="1" thickTop="1" thickBot="1" x14ac:dyDescent="0.65">
      <c r="B2" s="7"/>
      <c r="C2" s="196">
        <f>'50週'!C2:E2+7</f>
        <v>45362</v>
      </c>
      <c r="D2" s="197"/>
      <c r="E2" s="198"/>
      <c r="F2" s="197">
        <f>C2+1</f>
        <v>45363</v>
      </c>
      <c r="G2" s="197"/>
      <c r="H2" s="197"/>
      <c r="I2" s="196">
        <f>F2+1</f>
        <v>45364</v>
      </c>
      <c r="J2" s="197"/>
      <c r="K2" s="198"/>
      <c r="L2" s="237">
        <f>I2+1</f>
        <v>45365</v>
      </c>
      <c r="M2" s="238"/>
      <c r="N2" s="239"/>
      <c r="O2" s="197">
        <f>L2+1</f>
        <v>45366</v>
      </c>
      <c r="P2" s="197"/>
      <c r="Q2" s="220"/>
      <c r="R2" s="175"/>
      <c r="S2" s="176"/>
      <c r="T2" s="7"/>
      <c r="U2" s="221">
        <f>O2+1</f>
        <v>45367</v>
      </c>
      <c r="V2" s="222"/>
      <c r="W2" s="223"/>
      <c r="X2" s="224">
        <f>U2+1</f>
        <v>45368</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O7:Q7"/>
    <mergeCell ref="AB39:AB42"/>
    <mergeCell ref="B26:B28"/>
    <mergeCell ref="B29:B31"/>
    <mergeCell ref="B21:B23"/>
    <mergeCell ref="B24:B25"/>
    <mergeCell ref="B18:B20"/>
    <mergeCell ref="B13:B15"/>
    <mergeCell ref="B16:B17"/>
    <mergeCell ref="C7:E7"/>
    <mergeCell ref="F7:H7"/>
    <mergeCell ref="I7:K7"/>
    <mergeCell ref="AB3:AB6"/>
    <mergeCell ref="AC3:AC6"/>
    <mergeCell ref="B10:B12"/>
    <mergeCell ref="B3:B6"/>
    <mergeCell ref="C3:E6"/>
    <mergeCell ref="F3:H6"/>
    <mergeCell ref="I3:K6"/>
    <mergeCell ref="L3:N6"/>
    <mergeCell ref="O3:Q6"/>
    <mergeCell ref="T3:T6"/>
    <mergeCell ref="U3:W6"/>
    <mergeCell ref="X3:Z6"/>
    <mergeCell ref="L7:N7"/>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P21 P18 P13">
    <cfRule type="cellIs" dxfId="41" priority="19" stopIfTrue="1" operator="equal">
      <formula>"１年"</formula>
    </cfRule>
    <cfRule type="cellIs" dxfId="40" priority="20" stopIfTrue="1" operator="equal">
      <formula>"２年"</formula>
    </cfRule>
    <cfRule type="cellIs" dxfId="39" priority="21" stopIfTrue="1" operator="equal">
      <formula>"３年"</formula>
    </cfRule>
  </conditionalFormatting>
  <conditionalFormatting sqref="P29 P26">
    <cfRule type="cellIs" dxfId="38" priority="16" stopIfTrue="1" operator="equal">
      <formula>"１年"</formula>
    </cfRule>
    <cfRule type="cellIs" dxfId="37" priority="17" stopIfTrue="1" operator="equal">
      <formula>"２年"</formula>
    </cfRule>
    <cfRule type="cellIs" dxfId="36" priority="18" stopIfTrue="1" operator="equal">
      <formula>"３年"</formula>
    </cfRule>
  </conditionalFormatting>
  <conditionalFormatting sqref="P24">
    <cfRule type="cellIs" dxfId="35" priority="13" stopIfTrue="1" operator="equal">
      <formula>"１年"</formula>
    </cfRule>
    <cfRule type="cellIs" dxfId="34" priority="14" stopIfTrue="1" operator="equal">
      <formula>"２年"</formula>
    </cfRule>
    <cfRule type="cellIs" dxfId="33" priority="15" stopIfTrue="1" operator="equal">
      <formula>"３年"</formula>
    </cfRule>
  </conditionalFormatting>
  <conditionalFormatting sqref="J21 D21 G21 J18 D18 G18 J13 D13 G13">
    <cfRule type="cellIs" dxfId="32" priority="10" stopIfTrue="1" operator="equal">
      <formula>"１年"</formula>
    </cfRule>
    <cfRule type="cellIs" dxfId="31" priority="11" stopIfTrue="1" operator="equal">
      <formula>"２年"</formula>
    </cfRule>
    <cfRule type="cellIs" dxfId="30" priority="12" stopIfTrue="1" operator="equal">
      <formula>"３年"</formula>
    </cfRule>
  </conditionalFormatting>
  <conditionalFormatting sqref="J29 D29 G29 J26 D26 G26">
    <cfRule type="cellIs" dxfId="29" priority="7" stopIfTrue="1" operator="equal">
      <formula>"１年"</formula>
    </cfRule>
    <cfRule type="cellIs" dxfId="28" priority="8" stopIfTrue="1" operator="equal">
      <formula>"２年"</formula>
    </cfRule>
    <cfRule type="cellIs" dxfId="27" priority="9" stopIfTrue="1" operator="equal">
      <formula>"３年"</formula>
    </cfRule>
  </conditionalFormatting>
  <conditionalFormatting sqref="J32 D32 G32">
    <cfRule type="cellIs" dxfId="26" priority="4" stopIfTrue="1" operator="equal">
      <formula>"１年"</formula>
    </cfRule>
    <cfRule type="cellIs" dxfId="25" priority="5" stopIfTrue="1" operator="equal">
      <formula>"２年"</formula>
    </cfRule>
    <cfRule type="cellIs" dxfId="24" priority="6" stopIfTrue="1" operator="equal">
      <formula>"３年"</formula>
    </cfRule>
  </conditionalFormatting>
  <conditionalFormatting sqref="J24 D24 G24">
    <cfRule type="cellIs" dxfId="23" priority="1" stopIfTrue="1" operator="equal">
      <formula>"１年"</formula>
    </cfRule>
    <cfRule type="cellIs" dxfId="22" priority="2" stopIfTrue="1" operator="equal">
      <formula>"２年"</formula>
    </cfRule>
    <cfRule type="cellIs" dxfId="21" priority="3" stopIfTrue="1" operator="equal">
      <formula>"３年"</formula>
    </cfRule>
  </conditionalFormatting>
  <dataValidations count="2">
    <dataValidation imeMode="on" allowBlank="1" showInputMessage="1" showErrorMessage="1" sqref="AA26:AA27 AA14:AA15 AA30:AA31 AA18:AA19 AA22:AA23 C7:R7 AA2 U3:AA3 AA10:AA11 U2 AC7:AD39 AE7:AE38 C2:R3 U7:AA7 AC3:AD3 X2 AD2 O21:P21 L29:L30 O30 O26:P26 L26:L27 O27 O29:P29 L24 O24:P24 L21:L22 O22 O18:P18 L18:L19 O19 O13:P13 L13:L14 O14 O10:O11 L10:L11 F21:G21 I32:J32 C22:E23 I22 F22 C24:D24 I21:J21 I27 I19 F18:G18 I18:J18 C32:D32 C19 F19 F26:G26 C18:D18 C13:C15 D13 F14 D14:E15 I26:J26 I13:J13 I24:J24 I14 C27 F13:G13 I10:I11 F10:F11 C21:D21 F27 F24:G24 F32:G32 C33:E33 C10:C11 F29:G29 C26:D26 C30:E31 I30 F30 C29:D29 I29:J29" xr:uid="{00000000-0002-0000-3300-000000000000}"/>
    <dataValidation imeMode="off" allowBlank="1" showInputMessage="1" showErrorMessage="1" sqref="R30 Q18:R18 Q26:R26 R14 Q10:R10 R22 N26 Q29 N24 Q24 N21 N18 N13 N10 Q13 Q21 N29 K24 K32 E21 K21 H21 H18 H32 E18 K18 E26 E13 H13 K13 K10 K26 E10 H10 E32 H24 E24 E29 K29 H29 H26" xr:uid="{00000000-0002-0000-33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13"/>
  </sheetPr>
  <dimension ref="B1:AF47"/>
  <sheetViews>
    <sheetView showGridLines="0" showZeros="0" view="pageBreakPreview" zoomScale="70" zoomScaleNormal="40" zoomScaleSheetLayoutView="70" workbookViewId="0">
      <selection activeCell="J7" sqref="J7"/>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45369</v>
      </c>
      <c r="D1" s="186"/>
      <c r="E1" s="186"/>
      <c r="F1" s="186">
        <f>$C$2+1</f>
        <v>45370</v>
      </c>
      <c r="G1" s="186"/>
      <c r="H1" s="186"/>
      <c r="I1" s="186">
        <f>$C$2+2</f>
        <v>45371</v>
      </c>
      <c r="J1" s="186"/>
      <c r="K1" s="186"/>
      <c r="L1" s="186">
        <f>$C$2+3</f>
        <v>45372</v>
      </c>
      <c r="M1" s="186"/>
      <c r="N1" s="186"/>
      <c r="O1" s="186">
        <f>$C$2+4</f>
        <v>45373</v>
      </c>
      <c r="P1" s="186"/>
      <c r="Q1" s="186"/>
      <c r="R1" s="5"/>
      <c r="S1" s="5"/>
      <c r="T1" s="5"/>
      <c r="U1" s="186">
        <f>$C$2+5</f>
        <v>45374</v>
      </c>
      <c r="V1" s="186"/>
      <c r="W1" s="186"/>
      <c r="X1" s="186">
        <f>$C$2+6</f>
        <v>45375</v>
      </c>
      <c r="Y1" s="186"/>
      <c r="Z1" s="186"/>
      <c r="AA1" s="6"/>
      <c r="AB1" s="93" t="s">
        <v>33</v>
      </c>
      <c r="AC1" s="90"/>
      <c r="AD1" s="90"/>
      <c r="AE1" s="95" t="s">
        <v>14</v>
      </c>
      <c r="AF1" s="88">
        <f>'51週'!AF1+1</f>
        <v>52</v>
      </c>
    </row>
    <row r="2" spans="2:32" ht="27" customHeight="1" thickTop="1" thickBot="1" x14ac:dyDescent="0.65">
      <c r="B2" s="7"/>
      <c r="C2" s="196">
        <f>'51週'!C2:E2+7</f>
        <v>45369</v>
      </c>
      <c r="D2" s="197"/>
      <c r="E2" s="198"/>
      <c r="F2" s="197">
        <f>C2+1</f>
        <v>45370</v>
      </c>
      <c r="G2" s="197"/>
      <c r="H2" s="197"/>
      <c r="I2" s="240">
        <f>F2+1</f>
        <v>45371</v>
      </c>
      <c r="J2" s="224"/>
      <c r="K2" s="241"/>
      <c r="L2" s="196">
        <f>I2+1</f>
        <v>45372</v>
      </c>
      <c r="M2" s="197"/>
      <c r="N2" s="198"/>
      <c r="O2" s="197">
        <f>L2+1</f>
        <v>45373</v>
      </c>
      <c r="P2" s="197"/>
      <c r="Q2" s="220"/>
      <c r="R2" s="175"/>
      <c r="S2" s="176"/>
      <c r="T2" s="7"/>
      <c r="U2" s="221">
        <f>O2+1</f>
        <v>45374</v>
      </c>
      <c r="V2" s="222"/>
      <c r="W2" s="223"/>
      <c r="X2" s="224">
        <f>U2+1</f>
        <v>45375</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t="str">
        <f>IFERROR(VLOOKUP($I$2,年計!$A$6:$B$371,2,FALSE),"")</f>
        <v>＜春分の日＞</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t="str">
        <f>IFERROR(VLOOKUP($X$2,年計!$A$6:$B$371,2,FALSE),"")</f>
        <v>＜学年末休業＞～</v>
      </c>
      <c r="Y3" s="188"/>
      <c r="Z3" s="189"/>
      <c r="AA3" s="10"/>
      <c r="AB3" s="227" t="s">
        <v>6</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6"/>
      <c r="G7" s="205"/>
      <c r="H7" s="207"/>
      <c r="I7" s="140"/>
      <c r="J7" s="141"/>
      <c r="K7" s="142"/>
      <c r="L7" s="140"/>
      <c r="M7" s="141"/>
      <c r="N7" s="142"/>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59"/>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144"/>
      <c r="J10" s="9"/>
      <c r="K10" s="145"/>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147"/>
      <c r="J11" s="148"/>
      <c r="K11" s="14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44"/>
      <c r="J12" s="9"/>
      <c r="K12" s="145"/>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147"/>
      <c r="J13" s="148"/>
      <c r="K13" s="149"/>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60">
        <v>6</v>
      </c>
      <c r="J14" s="9"/>
      <c r="K14" s="145"/>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47"/>
      <c r="J15" s="148"/>
      <c r="K15" s="149"/>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160">
        <v>7</v>
      </c>
      <c r="J16" s="9"/>
      <c r="K16" s="145"/>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64"/>
      <c r="J17" s="148"/>
      <c r="K17" s="14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160">
        <v>8</v>
      </c>
      <c r="J18" s="9"/>
      <c r="K18" s="145"/>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47"/>
      <c r="J19" s="148"/>
      <c r="K19" s="14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60">
        <v>9</v>
      </c>
      <c r="J20" s="9"/>
      <c r="K20" s="145"/>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147"/>
      <c r="J21" s="148"/>
      <c r="K21" s="149"/>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60">
        <v>10</v>
      </c>
      <c r="J22" s="9"/>
      <c r="K22" s="145"/>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47"/>
      <c r="J23" s="148"/>
      <c r="K23" s="149"/>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160">
        <v>11</v>
      </c>
      <c r="J24" s="9"/>
      <c r="K24" s="145"/>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47"/>
      <c r="J25" s="148"/>
      <c r="K25" s="149"/>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160">
        <v>12</v>
      </c>
      <c r="J26" s="9"/>
      <c r="K26" s="145"/>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47"/>
      <c r="J27" s="148"/>
      <c r="K27" s="14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60">
        <v>13</v>
      </c>
      <c r="J28" s="9"/>
      <c r="K28" s="145"/>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147"/>
      <c r="J29" s="148"/>
      <c r="K29" s="149"/>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60">
        <v>14</v>
      </c>
      <c r="J30" s="9"/>
      <c r="K30" s="145"/>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47"/>
      <c r="J31" s="148"/>
      <c r="K31" s="149"/>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160">
        <v>15</v>
      </c>
      <c r="J32" s="9"/>
      <c r="K32" s="145"/>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60"/>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144"/>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8</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8">
    <mergeCell ref="AB39:AB42"/>
    <mergeCell ref="F7:H7"/>
    <mergeCell ref="B26:B28"/>
    <mergeCell ref="B29:B31"/>
    <mergeCell ref="B18:B20"/>
    <mergeCell ref="B21:B23"/>
    <mergeCell ref="B24:B25"/>
    <mergeCell ref="C7:E7"/>
    <mergeCell ref="B10:B12"/>
    <mergeCell ref="B13:B15"/>
    <mergeCell ref="B16:B17"/>
    <mergeCell ref="AB3:AB6"/>
    <mergeCell ref="AC3:AC6"/>
    <mergeCell ref="O7:Q7"/>
    <mergeCell ref="O3:Q6"/>
    <mergeCell ref="T3:T6"/>
    <mergeCell ref="U3:W6"/>
    <mergeCell ref="X3:Z6"/>
    <mergeCell ref="B3:B6"/>
    <mergeCell ref="C3:E6"/>
    <mergeCell ref="F3:H6"/>
    <mergeCell ref="I3:K6"/>
    <mergeCell ref="L3:N6"/>
    <mergeCell ref="AD2:AF2"/>
    <mergeCell ref="C1:E1"/>
    <mergeCell ref="F1:H1"/>
    <mergeCell ref="I1:K1"/>
    <mergeCell ref="L1:N1"/>
    <mergeCell ref="C2:E2"/>
    <mergeCell ref="F2:H2"/>
    <mergeCell ref="I2:K2"/>
    <mergeCell ref="L2:N2"/>
    <mergeCell ref="O2:Q2"/>
    <mergeCell ref="O1:Q1"/>
    <mergeCell ref="U1:W1"/>
    <mergeCell ref="X1:Z1"/>
    <mergeCell ref="U2:W2"/>
    <mergeCell ref="X2:Z2"/>
  </mergeCells>
  <phoneticPr fontId="2"/>
  <conditionalFormatting sqref="P21 P18 P13">
    <cfRule type="cellIs" dxfId="20" priority="19" stopIfTrue="1" operator="equal">
      <formula>"１年"</formula>
    </cfRule>
    <cfRule type="cellIs" dxfId="19" priority="20" stopIfTrue="1" operator="equal">
      <formula>"２年"</formula>
    </cfRule>
    <cfRule type="cellIs" dxfId="18" priority="21" stopIfTrue="1" operator="equal">
      <formula>"３年"</formula>
    </cfRule>
  </conditionalFormatting>
  <conditionalFormatting sqref="P29 P26">
    <cfRule type="cellIs" dxfId="17" priority="16" stopIfTrue="1" operator="equal">
      <formula>"１年"</formula>
    </cfRule>
    <cfRule type="cellIs" dxfId="16" priority="17" stopIfTrue="1" operator="equal">
      <formula>"２年"</formula>
    </cfRule>
    <cfRule type="cellIs" dxfId="15" priority="18" stopIfTrue="1" operator="equal">
      <formula>"３年"</formula>
    </cfRule>
  </conditionalFormatting>
  <conditionalFormatting sqref="P24">
    <cfRule type="cellIs" dxfId="14" priority="13" stopIfTrue="1" operator="equal">
      <formula>"１年"</formula>
    </cfRule>
    <cfRule type="cellIs" dxfId="13" priority="14" stopIfTrue="1" operator="equal">
      <formula>"２年"</formula>
    </cfRule>
    <cfRule type="cellIs" dxfId="12" priority="15" stopIfTrue="1" operator="equal">
      <formula>"３年"</formula>
    </cfRule>
  </conditionalFormatting>
  <conditionalFormatting sqref="D21 G21 D18 G18 D13 G13">
    <cfRule type="cellIs" dxfId="11" priority="10" stopIfTrue="1" operator="equal">
      <formula>"１年"</formula>
    </cfRule>
    <cfRule type="cellIs" dxfId="10" priority="11" stopIfTrue="1" operator="equal">
      <formula>"２年"</formula>
    </cfRule>
    <cfRule type="cellIs" dxfId="9" priority="12" stopIfTrue="1" operator="equal">
      <formula>"３年"</formula>
    </cfRule>
  </conditionalFormatting>
  <conditionalFormatting sqref="D29 G29 D26 G26">
    <cfRule type="cellIs" dxfId="8" priority="7" stopIfTrue="1" operator="equal">
      <formula>"１年"</formula>
    </cfRule>
    <cfRule type="cellIs" dxfId="7" priority="8" stopIfTrue="1" operator="equal">
      <formula>"２年"</formula>
    </cfRule>
    <cfRule type="cellIs" dxfId="6" priority="9" stopIfTrue="1" operator="equal">
      <formula>"３年"</formula>
    </cfRule>
  </conditionalFormatting>
  <conditionalFormatting sqref="D32 G32">
    <cfRule type="cellIs" dxfId="5" priority="4" stopIfTrue="1" operator="equal">
      <formula>"１年"</formula>
    </cfRule>
    <cfRule type="cellIs" dxfId="4" priority="5" stopIfTrue="1" operator="equal">
      <formula>"２年"</formula>
    </cfRule>
    <cfRule type="cellIs" dxfId="3" priority="6" stopIfTrue="1" operator="equal">
      <formula>"３年"</formula>
    </cfRule>
  </conditionalFormatting>
  <conditionalFormatting sqref="D24 G24">
    <cfRule type="cellIs" dxfId="2" priority="1" stopIfTrue="1" operator="equal">
      <formula>"１年"</formula>
    </cfRule>
    <cfRule type="cellIs" dxfId="1" priority="2" stopIfTrue="1" operator="equal">
      <formula>"２年"</formula>
    </cfRule>
    <cfRule type="cellIs" dxfId="0" priority="3" stopIfTrue="1" operator="equal">
      <formula>"３年"</formula>
    </cfRule>
  </conditionalFormatting>
  <dataValidations count="2">
    <dataValidation imeMode="off" allowBlank="1" showInputMessage="1" showErrorMessage="1" sqref="Q18:R18 Q26:R26 R30 Q10:R10 R22 R14 N26 Q29 N24 Q24 N21 N18 N13 N10 Q13 Q21 N29 H10 E32 E21 H24 H21 H18 H32 E18 E24 E26 E13 H13 E29 H26 H29 E10" xr:uid="{00000000-0002-0000-3400-000000000000}"/>
    <dataValidation imeMode="on" allowBlank="1" showInputMessage="1" showErrorMessage="1" sqref="AA26:AA27 AA14:AA15 AA30:AA31 AA18:AA19 AC8:AD39 AA22:AA23 AE8:AE38 F10:F11 AD2 C2:R3 AA10:AA11 U2 AA2 X2 AC3:AD3 U3:AA3 AC7:AE7 U7:AA7 O21:P21 L29:L30 O30 O26:P26 L26:L27 O27 O29:P29 L24 O24:P24 L21:L22 O22 O18:P18 L18:L19 O19 O13:P13 L13:L14 O14 O10:O11 L10:L11 F21:G21 C21:D21 C22:E23 F27 F22 C24:D24 F24:G24 F32:G32 C33:E33 F18:G18 C10:C11 C32:D32 C19 F19 F26:G26 C18:D18 C13:C15 D13 F14 D14:E15 F29:G29 C26:D26 C30:E31 C29:D29 C27 F13:G13 F30 C7:R7" xr:uid="{00000000-0002-0000-34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13"/>
  </sheetPr>
  <dimension ref="B1:AF47"/>
  <sheetViews>
    <sheetView showGridLines="0" showZeros="0" view="pageBreakPreview" zoomScale="70" zoomScaleNormal="40" zoomScaleSheetLayoutView="70" workbookViewId="0">
      <selection activeCell="F43" sqref="F43"/>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45376</v>
      </c>
      <c r="D1" s="186"/>
      <c r="E1" s="186"/>
      <c r="F1" s="186">
        <f>$C$2+1</f>
        <v>45377</v>
      </c>
      <c r="G1" s="186"/>
      <c r="H1" s="186"/>
      <c r="I1" s="186">
        <f>$C$2+2</f>
        <v>45378</v>
      </c>
      <c r="J1" s="186"/>
      <c r="K1" s="186"/>
      <c r="L1" s="186">
        <f>$C$2+3</f>
        <v>45379</v>
      </c>
      <c r="M1" s="186"/>
      <c r="N1" s="186"/>
      <c r="O1" s="186">
        <f>$C$2+4</f>
        <v>45380</v>
      </c>
      <c r="P1" s="186"/>
      <c r="Q1" s="186"/>
      <c r="R1" s="5"/>
      <c r="S1" s="5"/>
      <c r="T1" s="5"/>
      <c r="U1" s="186">
        <f>$C$2+5</f>
        <v>45381</v>
      </c>
      <c r="V1" s="186"/>
      <c r="W1" s="186"/>
      <c r="X1" s="186">
        <f>$C$2+6</f>
        <v>45382</v>
      </c>
      <c r="Y1" s="186"/>
      <c r="Z1" s="186"/>
      <c r="AA1" s="6"/>
      <c r="AB1" s="93" t="s">
        <v>33</v>
      </c>
      <c r="AC1" s="90"/>
      <c r="AD1" s="90"/>
      <c r="AE1" s="95" t="s">
        <v>14</v>
      </c>
      <c r="AF1" s="88">
        <f>'52週'!AF1+1</f>
        <v>53</v>
      </c>
    </row>
    <row r="2" spans="2:32" ht="27" customHeight="1" thickTop="1" thickBot="1" x14ac:dyDescent="0.65">
      <c r="B2" s="7"/>
      <c r="C2" s="196">
        <f>'52週'!C2:E2+7</f>
        <v>45376</v>
      </c>
      <c r="D2" s="197"/>
      <c r="E2" s="198"/>
      <c r="F2" s="197">
        <f>C2+1</f>
        <v>45377</v>
      </c>
      <c r="G2" s="197"/>
      <c r="H2" s="197"/>
      <c r="I2" s="196">
        <f>F2+1</f>
        <v>45378</v>
      </c>
      <c r="J2" s="197"/>
      <c r="K2" s="198"/>
      <c r="L2" s="196">
        <f>I2+1</f>
        <v>45379</v>
      </c>
      <c r="M2" s="197"/>
      <c r="N2" s="198"/>
      <c r="O2" s="197">
        <f>L2+1</f>
        <v>45380</v>
      </c>
      <c r="P2" s="197"/>
      <c r="Q2" s="220"/>
      <c r="R2" s="175"/>
      <c r="S2" s="176"/>
      <c r="T2" s="7"/>
      <c r="U2" s="221">
        <f>O2+1</f>
        <v>45381</v>
      </c>
      <c r="V2" s="222"/>
      <c r="W2" s="223"/>
      <c r="X2" s="224">
        <f>U2+1</f>
        <v>45382</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6</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140"/>
      <c r="D7" s="141"/>
      <c r="E7" s="142"/>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18"/>
      <c r="C10" s="144"/>
      <c r="D10" s="9"/>
      <c r="E10" s="145"/>
      <c r="F10" s="144"/>
      <c r="G10" s="9"/>
      <c r="H10" s="145"/>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0"/>
      <c r="C11" s="147"/>
      <c r="D11" s="148"/>
      <c r="E11" s="149"/>
      <c r="F11" s="147"/>
      <c r="G11" s="148"/>
      <c r="H11" s="149"/>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18"/>
      <c r="C12" s="144"/>
      <c r="D12" s="9"/>
      <c r="E12" s="145"/>
      <c r="F12" s="144"/>
      <c r="G12" s="9"/>
      <c r="H12" s="145"/>
      <c r="I12" s="144"/>
      <c r="J12" s="9"/>
      <c r="K12" s="145"/>
      <c r="L12" s="144"/>
      <c r="M12" s="9"/>
      <c r="N12" s="145"/>
      <c r="O12" s="144"/>
      <c r="P12" s="9"/>
      <c r="Q12" s="146"/>
      <c r="R12" s="21"/>
      <c r="S12" s="9"/>
      <c r="T12" s="18"/>
      <c r="U12" s="144"/>
      <c r="V12" s="9"/>
      <c r="W12" s="145"/>
      <c r="X12" s="9"/>
      <c r="Y12" s="9"/>
      <c r="Z12" s="146"/>
      <c r="AA12" s="21"/>
      <c r="AB12" s="76"/>
      <c r="AC12" s="77"/>
      <c r="AD12" s="78"/>
      <c r="AE12" s="78"/>
      <c r="AF12" s="79"/>
    </row>
    <row r="13" spans="2:32" ht="18.600000000000001" customHeight="1" x14ac:dyDescent="0.5">
      <c r="B13" s="20"/>
      <c r="C13" s="147"/>
      <c r="D13" s="148"/>
      <c r="E13" s="149"/>
      <c r="F13" s="147"/>
      <c r="G13" s="148"/>
      <c r="H13" s="149"/>
      <c r="I13" s="147"/>
      <c r="J13" s="148"/>
      <c r="K13" s="149"/>
      <c r="L13" s="147"/>
      <c r="M13" s="148"/>
      <c r="N13" s="149"/>
      <c r="O13" s="147"/>
      <c r="P13" s="148"/>
      <c r="Q13" s="150"/>
      <c r="R13" s="21"/>
      <c r="S13" s="9"/>
      <c r="T13" s="20"/>
      <c r="U13" s="147"/>
      <c r="V13" s="148"/>
      <c r="W13" s="149"/>
      <c r="X13" s="148"/>
      <c r="Y13" s="148"/>
      <c r="Z13" s="150"/>
      <c r="AA13" s="21"/>
      <c r="AB13" s="76"/>
      <c r="AC13" s="77"/>
      <c r="AD13" s="78"/>
      <c r="AE13" s="78"/>
      <c r="AF13" s="79"/>
    </row>
    <row r="14" spans="2:32" ht="18.600000000000001" customHeight="1" x14ac:dyDescent="0.5">
      <c r="B14" s="18">
        <v>6</v>
      </c>
      <c r="C14" s="144"/>
      <c r="D14" s="9"/>
      <c r="E14" s="145"/>
      <c r="F14" s="144"/>
      <c r="G14" s="9"/>
      <c r="H14" s="145"/>
      <c r="I14" s="144"/>
      <c r="J14" s="9"/>
      <c r="K14" s="145"/>
      <c r="L14" s="144"/>
      <c r="M14" s="9"/>
      <c r="N14" s="145"/>
      <c r="O14" s="144"/>
      <c r="P14" s="9"/>
      <c r="Q14" s="146"/>
      <c r="R14" s="22"/>
      <c r="S14" s="9"/>
      <c r="T14" s="18">
        <v>6</v>
      </c>
      <c r="U14" s="144"/>
      <c r="V14" s="9"/>
      <c r="W14" s="145"/>
      <c r="X14" s="9"/>
      <c r="Y14" s="9"/>
      <c r="Z14" s="146"/>
      <c r="AA14" s="23"/>
      <c r="AB14" s="84"/>
      <c r="AC14" s="85"/>
      <c r="AD14" s="86"/>
      <c r="AE14" s="86"/>
      <c r="AF14" s="87"/>
    </row>
    <row r="15" spans="2:32" ht="18.600000000000001" customHeight="1" x14ac:dyDescent="0.5">
      <c r="B15" s="20"/>
      <c r="C15" s="147"/>
      <c r="D15" s="148"/>
      <c r="E15" s="149"/>
      <c r="F15" s="147"/>
      <c r="G15" s="148"/>
      <c r="H15" s="149"/>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18">
        <v>7</v>
      </c>
      <c r="C16" s="144"/>
      <c r="D16" s="9"/>
      <c r="E16" s="145"/>
      <c r="F16" s="144"/>
      <c r="G16" s="9"/>
      <c r="H16" s="145"/>
      <c r="I16" s="144"/>
      <c r="J16" s="9"/>
      <c r="K16" s="145"/>
      <c r="L16" s="144"/>
      <c r="M16" s="9"/>
      <c r="N16" s="145"/>
      <c r="O16" s="144"/>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0"/>
      <c r="C17" s="147"/>
      <c r="D17" s="148"/>
      <c r="E17" s="149"/>
      <c r="F17" s="147"/>
      <c r="G17" s="148"/>
      <c r="H17" s="149"/>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18">
        <v>8</v>
      </c>
      <c r="C18" s="144"/>
      <c r="D18" s="9"/>
      <c r="E18" s="145"/>
      <c r="F18" s="144"/>
      <c r="G18" s="9"/>
      <c r="H18" s="145"/>
      <c r="I18" s="144"/>
      <c r="J18" s="9"/>
      <c r="K18" s="145"/>
      <c r="L18" s="144"/>
      <c r="M18" s="9"/>
      <c r="N18" s="145"/>
      <c r="O18" s="144"/>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0"/>
      <c r="C19" s="147"/>
      <c r="D19" s="148"/>
      <c r="E19" s="149"/>
      <c r="F19" s="147"/>
      <c r="G19" s="148"/>
      <c r="H19" s="149"/>
      <c r="I19" s="147"/>
      <c r="J19" s="148"/>
      <c r="K19" s="149"/>
      <c r="L19" s="147"/>
      <c r="M19" s="148"/>
      <c r="N19" s="149"/>
      <c r="O19" s="147"/>
      <c r="P19" s="148"/>
      <c r="Q19" s="150"/>
      <c r="R19" s="21"/>
      <c r="S19" s="9"/>
      <c r="T19" s="20"/>
      <c r="U19" s="147"/>
      <c r="V19" s="148"/>
      <c r="W19" s="149"/>
      <c r="X19" s="148"/>
      <c r="Y19" s="148"/>
      <c r="Z19" s="150"/>
      <c r="AA19" s="21"/>
      <c r="AB19" s="76"/>
      <c r="AC19" s="77"/>
      <c r="AD19" s="78"/>
      <c r="AE19" s="78"/>
      <c r="AF19" s="79"/>
    </row>
    <row r="20" spans="2:32" ht="18.600000000000001" customHeight="1" x14ac:dyDescent="0.5">
      <c r="B20" s="18">
        <v>9</v>
      </c>
      <c r="C20" s="144"/>
      <c r="D20" s="9"/>
      <c r="E20" s="145"/>
      <c r="F20" s="144"/>
      <c r="G20" s="9"/>
      <c r="H20" s="145"/>
      <c r="I20" s="144"/>
      <c r="J20" s="9"/>
      <c r="K20" s="145"/>
      <c r="L20" s="144"/>
      <c r="M20" s="9"/>
      <c r="N20" s="145"/>
      <c r="O20" s="144"/>
      <c r="P20" s="9"/>
      <c r="Q20" s="146"/>
      <c r="R20" s="21"/>
      <c r="S20" s="9"/>
      <c r="T20" s="18">
        <v>9</v>
      </c>
      <c r="U20" s="144"/>
      <c r="V20" s="9"/>
      <c r="W20" s="145"/>
      <c r="X20" s="9"/>
      <c r="Y20" s="9"/>
      <c r="Z20" s="146"/>
      <c r="AA20" s="21"/>
      <c r="AB20" s="76"/>
      <c r="AC20" s="77"/>
      <c r="AD20" s="78"/>
      <c r="AE20" s="78"/>
      <c r="AF20" s="79"/>
    </row>
    <row r="21" spans="2:32" ht="18.600000000000001" customHeight="1" x14ac:dyDescent="0.5">
      <c r="B21" s="20"/>
      <c r="C21" s="147"/>
      <c r="D21" s="148"/>
      <c r="E21" s="149"/>
      <c r="F21" s="147"/>
      <c r="G21" s="148"/>
      <c r="H21" s="149"/>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18">
        <v>10</v>
      </c>
      <c r="C22" s="144"/>
      <c r="D22" s="9"/>
      <c r="E22" s="145"/>
      <c r="F22" s="144"/>
      <c r="G22" s="9"/>
      <c r="H22" s="145"/>
      <c r="I22" s="144"/>
      <c r="J22" s="9"/>
      <c r="K22" s="145"/>
      <c r="L22" s="144"/>
      <c r="M22" s="9"/>
      <c r="N22" s="145"/>
      <c r="O22" s="144"/>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0"/>
      <c r="C23" s="147"/>
      <c r="D23" s="148"/>
      <c r="E23" s="149"/>
      <c r="F23" s="147"/>
      <c r="G23" s="148"/>
      <c r="H23" s="149"/>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18">
        <v>11</v>
      </c>
      <c r="C24" s="144"/>
      <c r="D24" s="9"/>
      <c r="E24" s="145"/>
      <c r="F24" s="144"/>
      <c r="G24" s="9"/>
      <c r="H24" s="145"/>
      <c r="I24" s="144"/>
      <c r="J24" s="9"/>
      <c r="K24" s="145"/>
      <c r="L24" s="144"/>
      <c r="M24" s="9"/>
      <c r="N24" s="145"/>
      <c r="O24" s="144"/>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0"/>
      <c r="C25" s="147"/>
      <c r="D25" s="148"/>
      <c r="E25" s="149"/>
      <c r="F25" s="147"/>
      <c r="G25" s="148"/>
      <c r="H25" s="149"/>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18">
        <v>12</v>
      </c>
      <c r="C26" s="144"/>
      <c r="D26" s="9"/>
      <c r="E26" s="145"/>
      <c r="F26" s="144"/>
      <c r="G26" s="9"/>
      <c r="H26" s="145"/>
      <c r="I26" s="144"/>
      <c r="J26" s="9"/>
      <c r="K26" s="145"/>
      <c r="L26" s="144"/>
      <c r="M26" s="9"/>
      <c r="N26" s="145"/>
      <c r="O26" s="144"/>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0"/>
      <c r="C27" s="147"/>
      <c r="D27" s="148"/>
      <c r="E27" s="149"/>
      <c r="F27" s="147"/>
      <c r="G27" s="148"/>
      <c r="H27" s="149"/>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18">
        <v>13</v>
      </c>
      <c r="C28" s="144"/>
      <c r="D28" s="9"/>
      <c r="E28" s="145"/>
      <c r="F28" s="144"/>
      <c r="G28" s="9"/>
      <c r="H28" s="145"/>
      <c r="I28" s="144"/>
      <c r="J28" s="9"/>
      <c r="K28" s="145"/>
      <c r="L28" s="144"/>
      <c r="M28" s="9"/>
      <c r="N28" s="145"/>
      <c r="O28" s="144"/>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0"/>
      <c r="C29" s="147"/>
      <c r="D29" s="148"/>
      <c r="E29" s="149"/>
      <c r="F29" s="147"/>
      <c r="G29" s="148"/>
      <c r="H29" s="149"/>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18">
        <v>14</v>
      </c>
      <c r="C30" s="144"/>
      <c r="D30" s="9"/>
      <c r="E30" s="145"/>
      <c r="F30" s="144"/>
      <c r="G30" s="9"/>
      <c r="H30" s="145"/>
      <c r="I30" s="144"/>
      <c r="J30" s="9"/>
      <c r="K30" s="145"/>
      <c r="L30" s="144"/>
      <c r="M30" s="9"/>
      <c r="N30" s="145"/>
      <c r="O30" s="144"/>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0"/>
      <c r="C31" s="147"/>
      <c r="D31" s="148"/>
      <c r="E31" s="149"/>
      <c r="F31" s="147"/>
      <c r="G31" s="148"/>
      <c r="H31" s="149"/>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
        <v>15</v>
      </c>
      <c r="C32" s="144"/>
      <c r="D32" s="9"/>
      <c r="E32" s="145"/>
      <c r="F32" s="144"/>
      <c r="G32" s="9"/>
      <c r="H32" s="145"/>
      <c r="I32" s="144"/>
      <c r="J32" s="9"/>
      <c r="K32" s="145"/>
      <c r="L32" s="144"/>
      <c r="M32" s="9"/>
      <c r="N32" s="145"/>
      <c r="O32" s="144"/>
      <c r="P32" s="9"/>
      <c r="Q32" s="146"/>
      <c r="R32" s="21"/>
      <c r="S32" s="9"/>
      <c r="T32" s="18">
        <v>15</v>
      </c>
      <c r="U32" s="144"/>
      <c r="V32" s="9"/>
      <c r="W32" s="145"/>
      <c r="X32" s="9"/>
      <c r="Y32" s="9"/>
      <c r="Z32" s="146"/>
      <c r="AA32" s="21"/>
      <c r="AB32" s="76"/>
      <c r="AC32" s="77"/>
      <c r="AD32" s="78"/>
      <c r="AE32" s="78"/>
      <c r="AF32" s="79"/>
    </row>
    <row r="33" spans="2:32" ht="18.600000000000001" customHeight="1" x14ac:dyDescent="0.5">
      <c r="B33" s="20"/>
      <c r="C33" s="147"/>
      <c r="D33" s="148"/>
      <c r="E33" s="149"/>
      <c r="F33" s="147"/>
      <c r="G33" s="148"/>
      <c r="H33" s="149"/>
      <c r="I33" s="147"/>
      <c r="J33" s="148"/>
      <c r="K33" s="149"/>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8</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10</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31">
    <mergeCell ref="AD2:AF2"/>
    <mergeCell ref="C1:E1"/>
    <mergeCell ref="F1:H1"/>
    <mergeCell ref="I1:K1"/>
    <mergeCell ref="L1:N1"/>
    <mergeCell ref="O1:Q1"/>
    <mergeCell ref="U1:W1"/>
    <mergeCell ref="X1:Z1"/>
    <mergeCell ref="C2:E2"/>
    <mergeCell ref="F2:H2"/>
    <mergeCell ref="I2:K2"/>
    <mergeCell ref="L2:N2"/>
    <mergeCell ref="O2:Q2"/>
    <mergeCell ref="U2:W2"/>
    <mergeCell ref="X2:Z2"/>
    <mergeCell ref="B3:B6"/>
    <mergeCell ref="C3:E6"/>
    <mergeCell ref="F3:H6"/>
    <mergeCell ref="I3:K6"/>
    <mergeCell ref="L3:N6"/>
    <mergeCell ref="AC3:AC6"/>
    <mergeCell ref="F7:H7"/>
    <mergeCell ref="I7:K7"/>
    <mergeCell ref="L7:N7"/>
    <mergeCell ref="O7:Q7"/>
    <mergeCell ref="O3:Q6"/>
    <mergeCell ref="AB39:AB42"/>
    <mergeCell ref="T3:T6"/>
    <mergeCell ref="U3:W6"/>
    <mergeCell ref="X3:Z6"/>
    <mergeCell ref="AB3:AB6"/>
  </mergeCells>
  <phoneticPr fontId="2"/>
  <dataValidations count="2">
    <dataValidation imeMode="on" allowBlank="1" showInputMessage="1" showErrorMessage="1" sqref="AA26:AA27 AA14:AA15 AA30:AA31 U7:Z7 AA18:AA19 AC8:AD39 AA22:AA23 AE8:AE38 C7:R7 AD2 C2:R3 U3:AA3 U2 AA2 X2 AC3:AD3 AE7 AC7:AD7 AA7 AA10:AA11" xr:uid="{00000000-0002-0000-3500-000000000000}"/>
    <dataValidation imeMode="off" allowBlank="1" showInputMessage="1" showErrorMessage="1" sqref="R22 R14 R18 R26 R30 R10" xr:uid="{00000000-0002-0000-3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B1:AF47"/>
  <sheetViews>
    <sheetView showGridLines="0" showZeros="0" view="pageBreakPreview" topLeftCell="A12" zoomScale="80" zoomScaleNormal="40" zoomScaleSheetLayoutView="8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45040</v>
      </c>
      <c r="D1" s="186"/>
      <c r="E1" s="186"/>
      <c r="F1" s="186">
        <f>$C$2+1</f>
        <v>45041</v>
      </c>
      <c r="G1" s="186"/>
      <c r="H1" s="186"/>
      <c r="I1" s="186">
        <f>$C$2+2</f>
        <v>45042</v>
      </c>
      <c r="J1" s="186"/>
      <c r="K1" s="186"/>
      <c r="L1" s="186">
        <f>$C$2+3</f>
        <v>45043</v>
      </c>
      <c r="M1" s="186"/>
      <c r="N1" s="186"/>
      <c r="O1" s="186">
        <f>$C$2+4</f>
        <v>45044</v>
      </c>
      <c r="P1" s="186"/>
      <c r="Q1" s="186"/>
      <c r="R1" s="5"/>
      <c r="S1" s="5"/>
      <c r="T1" s="5"/>
      <c r="U1" s="186">
        <f>$C$2+5</f>
        <v>45045</v>
      </c>
      <c r="V1" s="186"/>
      <c r="W1" s="186"/>
      <c r="X1" s="186">
        <f>$C$2+6</f>
        <v>45046</v>
      </c>
      <c r="Y1" s="186"/>
      <c r="Z1" s="186"/>
      <c r="AA1" s="6"/>
      <c r="AB1" s="93" t="s">
        <v>33</v>
      </c>
      <c r="AC1" s="90"/>
      <c r="AD1" s="90"/>
      <c r="AE1" s="95" t="s">
        <v>14</v>
      </c>
      <c r="AF1" s="88">
        <f>'4週'!AF1+1</f>
        <v>5</v>
      </c>
    </row>
    <row r="2" spans="2:32" ht="27" customHeight="1" thickTop="1" thickBot="1" x14ac:dyDescent="0.65">
      <c r="B2" s="7"/>
      <c r="C2" s="237">
        <f>'4週'!C2:E2+7</f>
        <v>45040</v>
      </c>
      <c r="D2" s="238"/>
      <c r="E2" s="239"/>
      <c r="F2" s="238">
        <f>C2+1</f>
        <v>45041</v>
      </c>
      <c r="G2" s="238"/>
      <c r="H2" s="238"/>
      <c r="I2" s="237">
        <f>F2+1</f>
        <v>45042</v>
      </c>
      <c r="J2" s="238"/>
      <c r="K2" s="239"/>
      <c r="L2" s="237">
        <f>I2+1</f>
        <v>45043</v>
      </c>
      <c r="M2" s="238"/>
      <c r="N2" s="239"/>
      <c r="O2" s="197">
        <f>L2+1</f>
        <v>45044</v>
      </c>
      <c r="P2" s="197"/>
      <c r="Q2" s="220"/>
      <c r="R2" s="175"/>
      <c r="S2" s="176"/>
      <c r="T2" s="7"/>
      <c r="U2" s="221">
        <f>O2+1</f>
        <v>45045</v>
      </c>
      <c r="V2" s="222"/>
      <c r="W2" s="223"/>
      <c r="X2" s="224">
        <f>U2+1</f>
        <v>45046</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t="str">
        <f>IFERROR(VLOOKUP($U$2,年計!$A$6:$B$371,2,FALSE),"")</f>
        <v>＜昭和の日＞</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6"/>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144"/>
      <c r="G8" s="9"/>
      <c r="H8" s="145"/>
      <c r="I8" s="169"/>
      <c r="J8" s="170"/>
      <c r="K8" s="171"/>
      <c r="L8" s="9"/>
      <c r="M8" s="9"/>
      <c r="N8" s="145"/>
      <c r="O8" s="144"/>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7"/>
      <c r="G9" s="148"/>
      <c r="H9" s="149"/>
      <c r="I9" s="147"/>
      <c r="J9" s="148"/>
      <c r="K9" s="149"/>
      <c r="L9" s="148"/>
      <c r="M9" s="148"/>
      <c r="N9" s="149"/>
      <c r="O9" s="147"/>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11</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144"/>
      <c r="G46" s="9"/>
      <c r="H46" s="145"/>
      <c r="I46" s="144"/>
      <c r="J46" s="9"/>
      <c r="K46" s="145"/>
      <c r="L46" s="144"/>
      <c r="M46" s="9"/>
      <c r="N46" s="145"/>
      <c r="O46" s="160"/>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5"/>
      <c r="G47" s="156"/>
      <c r="H47" s="157"/>
      <c r="I47" s="155"/>
      <c r="J47" s="156"/>
      <c r="K47" s="157"/>
      <c r="L47" s="155"/>
      <c r="M47" s="156"/>
      <c r="N47" s="157"/>
      <c r="O47" s="155"/>
      <c r="P47" s="156"/>
      <c r="Q47" s="158"/>
      <c r="R47" s="9"/>
      <c r="S47" s="9"/>
      <c r="T47" s="32"/>
      <c r="U47" s="155"/>
      <c r="V47" s="156"/>
      <c r="W47" s="157"/>
      <c r="X47" s="156"/>
      <c r="Y47" s="156"/>
      <c r="Z47" s="158"/>
      <c r="AA47" s="9"/>
      <c r="AB47" s="33"/>
      <c r="AC47" s="34"/>
      <c r="AD47" s="34"/>
      <c r="AE47" s="34"/>
      <c r="AF47" s="35"/>
    </row>
  </sheetData>
  <mergeCells count="40">
    <mergeCell ref="AB39:AB42"/>
    <mergeCell ref="I7:K7"/>
    <mergeCell ref="B29:B31"/>
    <mergeCell ref="B26:B28"/>
    <mergeCell ref="B21:B23"/>
    <mergeCell ref="B24:B25"/>
    <mergeCell ref="B18:B20"/>
    <mergeCell ref="B13:B15"/>
    <mergeCell ref="B16:B17"/>
    <mergeCell ref="AB3:AB6"/>
    <mergeCell ref="AC3:AC6"/>
    <mergeCell ref="B3:B6"/>
    <mergeCell ref="C3:E6"/>
    <mergeCell ref="F3:H6"/>
    <mergeCell ref="I3:K6"/>
    <mergeCell ref="L3:N6"/>
    <mergeCell ref="O3:Q6"/>
    <mergeCell ref="T3:T6"/>
    <mergeCell ref="U3:W6"/>
    <mergeCell ref="X3:Z6"/>
    <mergeCell ref="C7:E7"/>
    <mergeCell ref="F7:H7"/>
    <mergeCell ref="B10:B12"/>
    <mergeCell ref="AD2:AF2"/>
    <mergeCell ref="C1:E1"/>
    <mergeCell ref="F1:H1"/>
    <mergeCell ref="I1:K1"/>
    <mergeCell ref="L1:N1"/>
    <mergeCell ref="U1:W1"/>
    <mergeCell ref="X1:Z1"/>
    <mergeCell ref="C2:E2"/>
    <mergeCell ref="F2:H2"/>
    <mergeCell ref="I2:K2"/>
    <mergeCell ref="L2:N2"/>
    <mergeCell ref="O2:Q2"/>
    <mergeCell ref="U2:W2"/>
    <mergeCell ref="O1:Q1"/>
    <mergeCell ref="L7:N7"/>
    <mergeCell ref="O7:Q7"/>
    <mergeCell ref="X2:Z2"/>
  </mergeCells>
  <phoneticPr fontId="2"/>
  <conditionalFormatting sqref="J21 D21 G21 J18 D18 G18 J13 D13 G13">
    <cfRule type="cellIs" dxfId="863" priority="19" stopIfTrue="1" operator="equal">
      <formula>"１年"</formula>
    </cfRule>
    <cfRule type="cellIs" dxfId="862" priority="20" stopIfTrue="1" operator="equal">
      <formula>"２年"</formula>
    </cfRule>
    <cfRule type="cellIs" dxfId="861" priority="21" stopIfTrue="1" operator="equal">
      <formula>"３年"</formula>
    </cfRule>
  </conditionalFormatting>
  <conditionalFormatting sqref="J29 D29 G29 J26 D26 G26">
    <cfRule type="cellIs" dxfId="860" priority="16" stopIfTrue="1" operator="equal">
      <formula>"１年"</formula>
    </cfRule>
    <cfRule type="cellIs" dxfId="859" priority="17" stopIfTrue="1" operator="equal">
      <formula>"２年"</formula>
    </cfRule>
    <cfRule type="cellIs" dxfId="858" priority="18" stopIfTrue="1" operator="equal">
      <formula>"３年"</formula>
    </cfRule>
  </conditionalFormatting>
  <conditionalFormatting sqref="J32 D32 G32">
    <cfRule type="cellIs" dxfId="857" priority="13" stopIfTrue="1" operator="equal">
      <formula>"１年"</formula>
    </cfRule>
    <cfRule type="cellIs" dxfId="856" priority="14" stopIfTrue="1" operator="equal">
      <formula>"２年"</formula>
    </cfRule>
    <cfRule type="cellIs" dxfId="855" priority="15" stopIfTrue="1" operator="equal">
      <formula>"３年"</formula>
    </cfRule>
  </conditionalFormatting>
  <conditionalFormatting sqref="J24 D24 G24">
    <cfRule type="cellIs" dxfId="854" priority="10" stopIfTrue="1" operator="equal">
      <formula>"１年"</formula>
    </cfRule>
    <cfRule type="cellIs" dxfId="853" priority="11" stopIfTrue="1" operator="equal">
      <formula>"２年"</formula>
    </cfRule>
    <cfRule type="cellIs" dxfId="852" priority="12" stopIfTrue="1" operator="equal">
      <formula>"３年"</formula>
    </cfRule>
  </conditionalFormatting>
  <conditionalFormatting sqref="P21 P18 P13">
    <cfRule type="cellIs" dxfId="839" priority="7" stopIfTrue="1" operator="equal">
      <formula>"１年"</formula>
    </cfRule>
    <cfRule type="cellIs" dxfId="838" priority="8" stopIfTrue="1" operator="equal">
      <formula>"２年"</formula>
    </cfRule>
    <cfRule type="cellIs" dxfId="837" priority="9" stopIfTrue="1" operator="equal">
      <formula>"３年"</formula>
    </cfRule>
  </conditionalFormatting>
  <conditionalFormatting sqref="P29 P26">
    <cfRule type="cellIs" dxfId="836" priority="4" stopIfTrue="1" operator="equal">
      <formula>"１年"</formula>
    </cfRule>
    <cfRule type="cellIs" dxfId="835" priority="5" stopIfTrue="1" operator="equal">
      <formula>"２年"</formula>
    </cfRule>
    <cfRule type="cellIs" dxfId="834" priority="6" stopIfTrue="1" operator="equal">
      <formula>"３年"</formula>
    </cfRule>
  </conditionalFormatting>
  <conditionalFormatting sqref="P24">
    <cfRule type="cellIs" dxfId="833" priority="1" stopIfTrue="1" operator="equal">
      <formula>"１年"</formula>
    </cfRule>
    <cfRule type="cellIs" dxfId="832" priority="2" stopIfTrue="1" operator="equal">
      <formula>"２年"</formula>
    </cfRule>
    <cfRule type="cellIs" dxfId="831" priority="3" stopIfTrue="1" operator="equal">
      <formula>"３年"</formula>
    </cfRule>
  </conditionalFormatting>
  <dataValidations count="2">
    <dataValidation imeMode="on" allowBlank="1" showInputMessage="1" showErrorMessage="1" sqref="AA26:AA27 AA14:AA15 AA30:AA31 AA18:AA19 AE8:AE38 AA22:AA23 AC3:AD3 U3:AA3 AC8:AD39 C2:R3 U2 AA10:AA11 AD2 AA2 X2 C7:R7 U7:AA7 AC7:AE7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500-000000000000}"/>
    <dataValidation imeMode="off" allowBlank="1" showInputMessage="1" showErrorMessage="1" sqref="Q26:R26 R30 R22 R14 Q18:R18 K24 K32 E21 K21 H21 H18 H32 E18 K18 E26 E13 H13 K13 K10 K26 E10 H10 E32 H24 E24 E29 K29 H29 H26 Q10:R10 N21 N18 N13 N10 Q13 Q21 N29 N26 Q29 N24 Q24" xr:uid="{00000000-0002-0000-05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sheetPr>
  <dimension ref="B1:AF47"/>
  <sheetViews>
    <sheetView showGridLines="0" showZeros="0" view="pageBreakPreview" topLeftCell="A2" zoomScale="70" zoomScaleNormal="40" zoomScaleSheetLayoutView="70" workbookViewId="0">
      <selection activeCell="I11" sqref="I11"/>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45047</v>
      </c>
      <c r="D1" s="186"/>
      <c r="E1" s="186"/>
      <c r="F1" s="186">
        <f>$C$2+1</f>
        <v>45048</v>
      </c>
      <c r="G1" s="186"/>
      <c r="H1" s="186"/>
      <c r="I1" s="186">
        <f>$C$2+2</f>
        <v>45049</v>
      </c>
      <c r="J1" s="186"/>
      <c r="K1" s="186"/>
      <c r="L1" s="186">
        <f>$C$2+3</f>
        <v>45050</v>
      </c>
      <c r="M1" s="186"/>
      <c r="N1" s="186"/>
      <c r="O1" s="186">
        <f>$C$2+4</f>
        <v>45051</v>
      </c>
      <c r="P1" s="186"/>
      <c r="Q1" s="186"/>
      <c r="R1" s="5"/>
      <c r="S1" s="5"/>
      <c r="T1" s="5"/>
      <c r="U1" s="186">
        <f>$C$2+5</f>
        <v>45052</v>
      </c>
      <c r="V1" s="186"/>
      <c r="W1" s="186"/>
      <c r="X1" s="186">
        <f>$C$2+6</f>
        <v>45053</v>
      </c>
      <c r="Y1" s="186"/>
      <c r="Z1" s="186"/>
      <c r="AA1" s="6"/>
      <c r="AB1" s="93" t="s">
        <v>33</v>
      </c>
      <c r="AC1" s="90"/>
      <c r="AD1" s="90"/>
      <c r="AE1" s="95" t="s">
        <v>14</v>
      </c>
      <c r="AF1" s="88">
        <f>'5週'!AF1+1</f>
        <v>6</v>
      </c>
    </row>
    <row r="2" spans="2:32" ht="27" customHeight="1" thickTop="1" thickBot="1" x14ac:dyDescent="0.65">
      <c r="B2" s="7"/>
      <c r="C2" s="237">
        <f>'5週'!C2:E2+7</f>
        <v>45047</v>
      </c>
      <c r="D2" s="238"/>
      <c r="E2" s="239"/>
      <c r="F2" s="197">
        <f>C2+1</f>
        <v>45048</v>
      </c>
      <c r="G2" s="197"/>
      <c r="H2" s="197"/>
      <c r="I2" s="240">
        <f>F2+1</f>
        <v>45049</v>
      </c>
      <c r="J2" s="224"/>
      <c r="K2" s="241"/>
      <c r="L2" s="240">
        <f>I2+1</f>
        <v>45050</v>
      </c>
      <c r="M2" s="224"/>
      <c r="N2" s="241"/>
      <c r="O2" s="224">
        <f>L2+1</f>
        <v>45051</v>
      </c>
      <c r="P2" s="224"/>
      <c r="Q2" s="225"/>
      <c r="R2" s="175"/>
      <c r="S2" s="176"/>
      <c r="T2" s="7"/>
      <c r="U2" s="221">
        <f>O2+1</f>
        <v>45052</v>
      </c>
      <c r="V2" s="222"/>
      <c r="W2" s="223"/>
      <c r="X2" s="224">
        <f>U2+1</f>
        <v>45053</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t="str">
        <f>IFERROR(VLOOKUP($I$2,年計!$A$6:$B$371,2,FALSE),"")</f>
        <v>＜憲法記念日＞</v>
      </c>
      <c r="J3" s="188"/>
      <c r="K3" s="202"/>
      <c r="L3" s="187" t="str">
        <f>IFERROR(VLOOKUP($L$2,年計!$A$6:$B$371,2,FALSE),"")</f>
        <v>＜みどりの日＞</v>
      </c>
      <c r="M3" s="188"/>
      <c r="N3" s="202"/>
      <c r="O3" s="187" t="str">
        <f>IFERROR(VLOOKUP($O$2,年計!$A$6:$B$371,2,FALSE),"")</f>
        <v>＜こどもの日＞</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141"/>
      <c r="G7" s="141"/>
      <c r="H7" s="142"/>
      <c r="I7" s="140"/>
      <c r="J7" s="141"/>
      <c r="K7" s="142"/>
      <c r="L7" s="140"/>
      <c r="M7" s="141"/>
      <c r="N7" s="142"/>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145"/>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101"/>
      <c r="C9" s="147"/>
      <c r="D9" s="148"/>
      <c r="E9" s="149"/>
      <c r="F9" s="148"/>
      <c r="G9" s="148"/>
      <c r="H9" s="149"/>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144"/>
      <c r="J10" s="9"/>
      <c r="K10" s="145"/>
      <c r="L10" s="144"/>
      <c r="M10" s="9"/>
      <c r="N10" s="145"/>
      <c r="O10" s="144"/>
      <c r="P10" s="9"/>
      <c r="Q10" s="159"/>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147"/>
      <c r="J11" s="148"/>
      <c r="K11" s="149"/>
      <c r="L11" s="147"/>
      <c r="M11" s="148"/>
      <c r="N11" s="149"/>
      <c r="O11" s="147"/>
      <c r="P11" s="148"/>
      <c r="Q11" s="15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44"/>
      <c r="J12" s="9"/>
      <c r="K12" s="145"/>
      <c r="L12" s="144"/>
      <c r="M12" s="9"/>
      <c r="N12" s="145"/>
      <c r="O12" s="144"/>
      <c r="P12" s="9"/>
      <c r="Q12" s="174"/>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147"/>
      <c r="J13" s="148"/>
      <c r="K13" s="149"/>
      <c r="L13" s="147"/>
      <c r="M13" s="148"/>
      <c r="N13" s="149"/>
      <c r="O13" s="152"/>
      <c r="P13" s="152"/>
      <c r="Q13" s="154"/>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60">
        <v>6</v>
      </c>
      <c r="J14" s="9"/>
      <c r="K14" s="145"/>
      <c r="L14" s="160">
        <v>6</v>
      </c>
      <c r="M14" s="9"/>
      <c r="N14" s="145"/>
      <c r="O14" s="172">
        <v>6</v>
      </c>
      <c r="P14" s="170"/>
      <c r="Q14" s="159"/>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47"/>
      <c r="J15" s="148"/>
      <c r="K15" s="149"/>
      <c r="L15" s="147"/>
      <c r="M15" s="148"/>
      <c r="N15" s="149"/>
      <c r="O15" s="147"/>
      <c r="P15" s="148"/>
      <c r="Q15" s="150"/>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160">
        <v>7</v>
      </c>
      <c r="J16" s="9"/>
      <c r="K16" s="145"/>
      <c r="L16" s="160">
        <v>7</v>
      </c>
      <c r="M16" s="9"/>
      <c r="N16" s="145"/>
      <c r="O16" s="160">
        <v>7</v>
      </c>
      <c r="P16" s="9"/>
      <c r="Q16" s="146"/>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47"/>
      <c r="J17" s="148"/>
      <c r="K17" s="149"/>
      <c r="L17" s="147"/>
      <c r="M17" s="148"/>
      <c r="N17" s="149"/>
      <c r="O17" s="147"/>
      <c r="P17" s="148"/>
      <c r="Q17" s="15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160">
        <v>8</v>
      </c>
      <c r="J18" s="9"/>
      <c r="K18" s="145"/>
      <c r="L18" s="160">
        <v>8</v>
      </c>
      <c r="M18" s="9"/>
      <c r="N18" s="145"/>
      <c r="O18" s="160">
        <v>8</v>
      </c>
      <c r="P18" s="9"/>
      <c r="Q18" s="146"/>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47"/>
      <c r="J19" s="148"/>
      <c r="K19" s="149"/>
      <c r="L19" s="147"/>
      <c r="M19" s="148"/>
      <c r="N19" s="149"/>
      <c r="O19" s="147"/>
      <c r="P19" s="148"/>
      <c r="Q19" s="150"/>
      <c r="R19" s="21"/>
      <c r="S19" s="9"/>
      <c r="T19" s="20"/>
      <c r="U19" s="147"/>
      <c r="V19" s="148"/>
      <c r="W19" s="149"/>
      <c r="X19" s="148"/>
      <c r="Y19" s="148"/>
      <c r="Z19" s="146"/>
      <c r="AA19" s="21"/>
      <c r="AB19" s="76"/>
      <c r="AC19" s="77"/>
      <c r="AD19" s="78"/>
      <c r="AE19" s="78"/>
      <c r="AF19" s="79"/>
    </row>
    <row r="20" spans="2:32" ht="18.600000000000001" customHeight="1" x14ac:dyDescent="0.5">
      <c r="B20" s="244"/>
      <c r="C20" s="181"/>
      <c r="D20" s="182"/>
      <c r="E20" s="183"/>
      <c r="F20" s="182"/>
      <c r="G20" s="182"/>
      <c r="H20" s="182"/>
      <c r="I20" s="160">
        <v>9</v>
      </c>
      <c r="J20" s="9"/>
      <c r="K20" s="145"/>
      <c r="L20" s="160">
        <v>9</v>
      </c>
      <c r="M20" s="9"/>
      <c r="N20" s="145"/>
      <c r="O20" s="160">
        <v>9</v>
      </c>
      <c r="P20" s="9"/>
      <c r="Q20" s="146"/>
      <c r="R20" s="21"/>
      <c r="S20" s="9"/>
      <c r="T20" s="18">
        <v>9</v>
      </c>
      <c r="U20" s="144"/>
      <c r="V20" s="9"/>
      <c r="W20" s="145"/>
      <c r="X20" s="9"/>
      <c r="Y20" s="9"/>
      <c r="AA20" s="21"/>
      <c r="AB20" s="76"/>
      <c r="AC20" s="77"/>
      <c r="AD20" s="78"/>
      <c r="AE20" s="78"/>
      <c r="AF20" s="79"/>
    </row>
    <row r="21" spans="2:32" ht="18.600000000000001" customHeight="1" x14ac:dyDescent="0.5">
      <c r="B21" s="242">
        <v>4</v>
      </c>
      <c r="C21" s="261">
        <v>0</v>
      </c>
      <c r="D21" s="262"/>
      <c r="E21" s="263">
        <v>0</v>
      </c>
      <c r="F21" s="262">
        <v>0</v>
      </c>
      <c r="G21" s="262"/>
      <c r="H21" s="264">
        <v>0</v>
      </c>
      <c r="I21" s="147"/>
      <c r="J21" s="148"/>
      <c r="K21" s="149"/>
      <c r="L21" s="147"/>
      <c r="M21" s="148"/>
      <c r="N21" s="149"/>
      <c r="O21" s="147"/>
      <c r="P21" s="148"/>
      <c r="Q21" s="150"/>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60">
        <v>10</v>
      </c>
      <c r="J22" s="9"/>
      <c r="K22" s="145"/>
      <c r="L22" s="160">
        <v>10</v>
      </c>
      <c r="M22" s="9"/>
      <c r="N22" s="145"/>
      <c r="O22" s="160">
        <v>10</v>
      </c>
      <c r="P22" s="9"/>
      <c r="Q22" s="146"/>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47"/>
      <c r="J23" s="148"/>
      <c r="K23" s="149"/>
      <c r="L23" s="147"/>
      <c r="M23" s="148"/>
      <c r="N23" s="149"/>
      <c r="O23" s="147"/>
      <c r="P23" s="148"/>
      <c r="Q23" s="150"/>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160">
        <v>11</v>
      </c>
      <c r="J24" s="9"/>
      <c r="K24" s="145"/>
      <c r="L24" s="160">
        <v>11</v>
      </c>
      <c r="M24" s="9"/>
      <c r="N24" s="145"/>
      <c r="O24" s="160">
        <v>11</v>
      </c>
      <c r="P24" s="9"/>
      <c r="Q24" s="146"/>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47"/>
      <c r="J25" s="148"/>
      <c r="K25" s="149"/>
      <c r="L25" s="147"/>
      <c r="M25" s="148"/>
      <c r="N25" s="149"/>
      <c r="O25" s="147"/>
      <c r="P25" s="148"/>
      <c r="Q25" s="150"/>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160">
        <v>12</v>
      </c>
      <c r="J26" s="9"/>
      <c r="K26" s="145"/>
      <c r="L26" s="160">
        <v>12</v>
      </c>
      <c r="M26" s="9"/>
      <c r="N26" s="145"/>
      <c r="O26" s="160">
        <v>12</v>
      </c>
      <c r="P26" s="9"/>
      <c r="Q26" s="146"/>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47"/>
      <c r="J27" s="148"/>
      <c r="K27" s="149"/>
      <c r="L27" s="147"/>
      <c r="M27" s="148"/>
      <c r="N27" s="149"/>
      <c r="O27" s="147"/>
      <c r="P27" s="148"/>
      <c r="Q27" s="15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60">
        <v>13</v>
      </c>
      <c r="J28" s="9"/>
      <c r="K28" s="145"/>
      <c r="L28" s="160">
        <v>13</v>
      </c>
      <c r="M28" s="9"/>
      <c r="N28" s="145"/>
      <c r="O28" s="160">
        <v>13</v>
      </c>
      <c r="P28" s="9"/>
      <c r="Q28" s="146"/>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147"/>
      <c r="J29" s="148"/>
      <c r="K29" s="149"/>
      <c r="L29" s="147"/>
      <c r="M29" s="148"/>
      <c r="N29" s="149"/>
      <c r="O29" s="147"/>
      <c r="P29" s="148"/>
      <c r="Q29" s="150"/>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60">
        <v>14</v>
      </c>
      <c r="J30" s="9"/>
      <c r="K30" s="145"/>
      <c r="L30" s="160">
        <v>14</v>
      </c>
      <c r="M30" s="9"/>
      <c r="N30" s="145"/>
      <c r="O30" s="160">
        <v>14</v>
      </c>
      <c r="P30" s="9"/>
      <c r="Q30" s="146"/>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47"/>
      <c r="J31" s="148"/>
      <c r="K31" s="149"/>
      <c r="L31" s="147"/>
      <c r="M31" s="148"/>
      <c r="N31" s="149"/>
      <c r="O31" s="147"/>
      <c r="P31" s="148"/>
      <c r="Q31" s="150"/>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160">
        <v>15</v>
      </c>
      <c r="J32" s="9"/>
      <c r="K32" s="145"/>
      <c r="L32" s="160">
        <v>15</v>
      </c>
      <c r="M32" s="9"/>
      <c r="N32" s="145"/>
      <c r="O32" s="173">
        <v>15</v>
      </c>
      <c r="P32" s="166"/>
      <c r="Q32" s="174"/>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47"/>
      <c r="J33" s="148"/>
      <c r="K33" s="149"/>
      <c r="L33" s="147"/>
      <c r="M33" s="148"/>
      <c r="N33" s="149"/>
      <c r="O33" s="152"/>
      <c r="P33" s="152"/>
      <c r="Q33" s="154"/>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60"/>
      <c r="J34" s="9"/>
      <c r="K34" s="145"/>
      <c r="L34" s="160"/>
      <c r="M34" s="9"/>
      <c r="N34" s="145"/>
      <c r="O34" s="9"/>
      <c r="P34" s="9"/>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64"/>
      <c r="J35" s="148"/>
      <c r="K35" s="149"/>
      <c r="L35" s="164"/>
      <c r="M35" s="148"/>
      <c r="N35" s="149"/>
      <c r="O35" s="148"/>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60"/>
      <c r="J36" s="9"/>
      <c r="K36" s="145"/>
      <c r="L36" s="160"/>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64"/>
      <c r="J37" s="148"/>
      <c r="K37" s="149"/>
      <c r="L37" s="164"/>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60"/>
      <c r="J38" s="9"/>
      <c r="K38" s="145"/>
      <c r="L38" s="160"/>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64"/>
      <c r="J39" s="148"/>
      <c r="K39" s="149"/>
      <c r="L39" s="164"/>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60"/>
      <c r="J40" s="9"/>
      <c r="K40" s="145"/>
      <c r="L40" s="160"/>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64"/>
      <c r="J41" s="148"/>
      <c r="K41" s="149"/>
      <c r="L41" s="164"/>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60"/>
      <c r="J42" s="9"/>
      <c r="K42" s="145"/>
      <c r="L42" s="160"/>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64"/>
      <c r="J43" s="148"/>
      <c r="K43" s="149"/>
      <c r="L43" s="164"/>
      <c r="M43" s="148"/>
      <c r="N43" s="149"/>
      <c r="O43" s="148"/>
      <c r="P43" s="148"/>
      <c r="Q43" s="150"/>
      <c r="R43" s="9"/>
      <c r="S43" s="9"/>
      <c r="T43" s="20"/>
      <c r="U43" s="147"/>
      <c r="V43" s="148"/>
      <c r="W43" s="149"/>
      <c r="X43" s="148"/>
      <c r="Y43" s="148"/>
      <c r="Z43" s="150"/>
      <c r="AA43" s="9"/>
      <c r="AB43" s="37" t="s">
        <v>12</v>
      </c>
      <c r="AC43" s="13"/>
      <c r="AE43" s="13"/>
    </row>
    <row r="44" spans="2:32" ht="18.600000000000001" customHeight="1" x14ac:dyDescent="0.5">
      <c r="B44" s="18">
        <v>21</v>
      </c>
      <c r="C44" s="144"/>
      <c r="D44" s="9"/>
      <c r="E44" s="145"/>
      <c r="F44" s="9"/>
      <c r="G44" s="9"/>
      <c r="H44" s="9"/>
      <c r="I44" s="160"/>
      <c r="J44" s="9"/>
      <c r="K44" s="145"/>
      <c r="L44" s="160"/>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64"/>
      <c r="J45" s="148"/>
      <c r="K45" s="149"/>
      <c r="L45" s="164"/>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160"/>
      <c r="G46" s="9"/>
      <c r="H46" s="145"/>
      <c r="I46" s="160"/>
      <c r="J46" s="9"/>
      <c r="K46" s="145"/>
      <c r="L46" s="160"/>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68"/>
      <c r="G47" s="156"/>
      <c r="H47" s="157"/>
      <c r="I47" s="168"/>
      <c r="J47" s="156"/>
      <c r="K47" s="157"/>
      <c r="L47" s="168"/>
      <c r="M47" s="156"/>
      <c r="N47" s="157"/>
      <c r="O47" s="156"/>
      <c r="P47" s="156"/>
      <c r="Q47" s="158"/>
      <c r="R47" s="9"/>
      <c r="S47" s="9"/>
      <c r="T47" s="32"/>
      <c r="U47" s="155"/>
      <c r="V47" s="156"/>
      <c r="W47" s="157"/>
      <c r="X47" s="156"/>
      <c r="Y47" s="156"/>
      <c r="Z47" s="158"/>
      <c r="AA47" s="9"/>
      <c r="AB47" s="33"/>
      <c r="AC47" s="34"/>
      <c r="AD47" s="34"/>
      <c r="AE47" s="34"/>
      <c r="AF47" s="35"/>
    </row>
  </sheetData>
  <mergeCells count="37">
    <mergeCell ref="B21:B23"/>
    <mergeCell ref="B24:B25"/>
    <mergeCell ref="B29:B31"/>
    <mergeCell ref="AB39:AB42"/>
    <mergeCell ref="B26:B28"/>
    <mergeCell ref="B18:B20"/>
    <mergeCell ref="B10:B12"/>
    <mergeCell ref="B13:B15"/>
    <mergeCell ref="B16:B17"/>
    <mergeCell ref="B3:B6"/>
    <mergeCell ref="C3:E6"/>
    <mergeCell ref="F3:H6"/>
    <mergeCell ref="I3:K6"/>
    <mergeCell ref="C7:E7"/>
    <mergeCell ref="X1:Z1"/>
    <mergeCell ref="C2:E2"/>
    <mergeCell ref="F2:H2"/>
    <mergeCell ref="I2:K2"/>
    <mergeCell ref="L2:N2"/>
    <mergeCell ref="O2:Q2"/>
    <mergeCell ref="U2:W2"/>
    <mergeCell ref="X2:Z2"/>
    <mergeCell ref="O1:Q1"/>
    <mergeCell ref="C1:E1"/>
    <mergeCell ref="F1:H1"/>
    <mergeCell ref="I1:K1"/>
    <mergeCell ref="L1:N1"/>
    <mergeCell ref="U1:W1"/>
    <mergeCell ref="AD2:AF2"/>
    <mergeCell ref="AB3:AB6"/>
    <mergeCell ref="AC3:AC6"/>
    <mergeCell ref="L3:N6"/>
    <mergeCell ref="O3:Q6"/>
    <mergeCell ref="T3:T6"/>
    <mergeCell ref="U3:W6"/>
    <mergeCell ref="X3:Z6"/>
    <mergeCell ref="O7:Q7"/>
  </mergeCells>
  <phoneticPr fontId="2"/>
  <conditionalFormatting sqref="D21 G21 D18 G18 D13 G13">
    <cfRule type="cellIs" dxfId="851" priority="10" stopIfTrue="1" operator="equal">
      <formula>"１年"</formula>
    </cfRule>
    <cfRule type="cellIs" dxfId="850" priority="11" stopIfTrue="1" operator="equal">
      <formula>"２年"</formula>
    </cfRule>
    <cfRule type="cellIs" dxfId="849" priority="12" stopIfTrue="1" operator="equal">
      <formula>"３年"</formula>
    </cfRule>
  </conditionalFormatting>
  <conditionalFormatting sqref="D29 G29 D26 G26">
    <cfRule type="cellIs" dxfId="848" priority="7" stopIfTrue="1" operator="equal">
      <formula>"１年"</formula>
    </cfRule>
    <cfRule type="cellIs" dxfId="847" priority="8" stopIfTrue="1" operator="equal">
      <formula>"２年"</formula>
    </cfRule>
    <cfRule type="cellIs" dxfId="846" priority="9" stopIfTrue="1" operator="equal">
      <formula>"３年"</formula>
    </cfRule>
  </conditionalFormatting>
  <conditionalFormatting sqref="D32 G32">
    <cfRule type="cellIs" dxfId="845" priority="4" stopIfTrue="1" operator="equal">
      <formula>"１年"</formula>
    </cfRule>
    <cfRule type="cellIs" dxfId="844" priority="5" stopIfTrue="1" operator="equal">
      <formula>"２年"</formula>
    </cfRule>
    <cfRule type="cellIs" dxfId="843" priority="6" stopIfTrue="1" operator="equal">
      <formula>"３年"</formula>
    </cfRule>
  </conditionalFormatting>
  <conditionalFormatting sqref="D24 G24">
    <cfRule type="cellIs" dxfId="842" priority="1" stopIfTrue="1" operator="equal">
      <formula>"１年"</formula>
    </cfRule>
    <cfRule type="cellIs" dxfId="841" priority="2" stopIfTrue="1" operator="equal">
      <formula>"２年"</formula>
    </cfRule>
    <cfRule type="cellIs" dxfId="840" priority="3" stopIfTrue="1" operator="equal">
      <formula>"３年"</formula>
    </cfRule>
  </conditionalFormatting>
  <dataValidations count="2">
    <dataValidation imeMode="off" allowBlank="1" showInputMessage="1" showErrorMessage="1" sqref="H24 R14 R26 R30 R18 R22 E21 H21 H18 E18 E13 H13 E10 H10 E29 H29 H26 E26 E32 H32 E24 R10" xr:uid="{00000000-0002-0000-0600-000000000000}"/>
    <dataValidation imeMode="on" allowBlank="1" showInputMessage="1" showErrorMessage="1" sqref="AA26:AA27 AA14:AA15 AA30:AA31 AA18:AA19 AC8:AD39 AA22:AA23 AA2 U3:AA3 AA10:AA11 X2 AD2 U7:AA7 C2:R3 U2 C24:D24 AE8:AE38 AC7:AE7 AC3:AD3 C7:R7 F21:G21 C22:E23 F22 F18:G18 C19 F19 C18:D18 C13:C15 D13 F14 D14:E15 F13:G13 F10:F11 C21:D21 C33:E33 C10:C11 F29:G29 C30:E31 F30 F26:G26 C27 F27 C26:D26 C29:D29 F32:G32 C32:D32 F24:G24" xr:uid="{00000000-0002-0000-06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B1:AF47"/>
  <sheetViews>
    <sheetView showGridLines="0" showZeros="0" view="pageBreakPreview" topLeftCell="A2"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45054</v>
      </c>
      <c r="D1" s="186"/>
      <c r="E1" s="186"/>
      <c r="F1" s="186">
        <f>$C$2+1</f>
        <v>45055</v>
      </c>
      <c r="G1" s="186"/>
      <c r="H1" s="186"/>
      <c r="I1" s="186">
        <f>$C$2+2</f>
        <v>45056</v>
      </c>
      <c r="J1" s="186"/>
      <c r="K1" s="186"/>
      <c r="L1" s="186">
        <f>$C$2+3</f>
        <v>45057</v>
      </c>
      <c r="M1" s="186"/>
      <c r="N1" s="186"/>
      <c r="O1" s="186">
        <f>$C$2+4</f>
        <v>45058</v>
      </c>
      <c r="P1" s="186"/>
      <c r="Q1" s="186"/>
      <c r="R1" s="5"/>
      <c r="S1" s="5"/>
      <c r="T1" s="5"/>
      <c r="U1" s="186">
        <f>$C$2+5</f>
        <v>45059</v>
      </c>
      <c r="V1" s="186"/>
      <c r="W1" s="186"/>
      <c r="X1" s="186">
        <f>$C$2+6</f>
        <v>45060</v>
      </c>
      <c r="Y1" s="186"/>
      <c r="Z1" s="186"/>
      <c r="AA1" s="6"/>
      <c r="AB1" s="93" t="s">
        <v>33</v>
      </c>
      <c r="AC1" s="90"/>
      <c r="AD1" s="90"/>
      <c r="AE1" s="95" t="s">
        <v>14</v>
      </c>
      <c r="AF1" s="88">
        <f>'6週'!AF1+1</f>
        <v>7</v>
      </c>
    </row>
    <row r="2" spans="2:32" ht="27" customHeight="1" thickTop="1" thickBot="1" x14ac:dyDescent="0.65">
      <c r="B2" s="7"/>
      <c r="C2" s="196">
        <f>'6週'!C2:E2+7</f>
        <v>45054</v>
      </c>
      <c r="D2" s="197"/>
      <c r="E2" s="198"/>
      <c r="F2" s="197">
        <f>C2+1</f>
        <v>45055</v>
      </c>
      <c r="G2" s="197"/>
      <c r="H2" s="197"/>
      <c r="I2" s="196">
        <f>F2+1</f>
        <v>45056</v>
      </c>
      <c r="J2" s="197"/>
      <c r="K2" s="198"/>
      <c r="L2" s="196">
        <f>I2+1</f>
        <v>45057</v>
      </c>
      <c r="M2" s="197"/>
      <c r="N2" s="198"/>
      <c r="O2" s="197">
        <f>L2+1</f>
        <v>45058</v>
      </c>
      <c r="P2" s="197"/>
      <c r="Q2" s="220"/>
      <c r="R2" s="175"/>
      <c r="S2" s="176"/>
      <c r="T2" s="7"/>
      <c r="U2" s="221">
        <f>O2+1</f>
        <v>45059</v>
      </c>
      <c r="V2" s="222"/>
      <c r="W2" s="223"/>
      <c r="X2" s="224">
        <f>U2+1</f>
        <v>45060</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12</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827" priority="19" stopIfTrue="1" operator="equal">
      <formula>"１年"</formula>
    </cfRule>
    <cfRule type="cellIs" dxfId="826" priority="20" stopIfTrue="1" operator="equal">
      <formula>"２年"</formula>
    </cfRule>
    <cfRule type="cellIs" dxfId="825" priority="21" stopIfTrue="1" operator="equal">
      <formula>"３年"</formula>
    </cfRule>
  </conditionalFormatting>
  <conditionalFormatting sqref="J29 D29 G29 J26 D26 G26">
    <cfRule type="cellIs" dxfId="824" priority="16" stopIfTrue="1" operator="equal">
      <formula>"１年"</formula>
    </cfRule>
    <cfRule type="cellIs" dxfId="823" priority="17" stopIfTrue="1" operator="equal">
      <formula>"２年"</formula>
    </cfRule>
    <cfRule type="cellIs" dxfId="822" priority="18" stopIfTrue="1" operator="equal">
      <formula>"３年"</formula>
    </cfRule>
  </conditionalFormatting>
  <conditionalFormatting sqref="J32 D32 G32">
    <cfRule type="cellIs" dxfId="821" priority="13" stopIfTrue="1" operator="equal">
      <formula>"１年"</formula>
    </cfRule>
    <cfRule type="cellIs" dxfId="820" priority="14" stopIfTrue="1" operator="equal">
      <formula>"２年"</formula>
    </cfRule>
    <cfRule type="cellIs" dxfId="819" priority="15" stopIfTrue="1" operator="equal">
      <formula>"３年"</formula>
    </cfRule>
  </conditionalFormatting>
  <conditionalFormatting sqref="J24 D24 G24">
    <cfRule type="cellIs" dxfId="818" priority="10" stopIfTrue="1" operator="equal">
      <formula>"１年"</formula>
    </cfRule>
    <cfRule type="cellIs" dxfId="817" priority="11" stopIfTrue="1" operator="equal">
      <formula>"２年"</formula>
    </cfRule>
    <cfRule type="cellIs" dxfId="816" priority="12" stopIfTrue="1" operator="equal">
      <formula>"３年"</formula>
    </cfRule>
  </conditionalFormatting>
  <conditionalFormatting sqref="P21 P18 P13">
    <cfRule type="cellIs" dxfId="815" priority="7" stopIfTrue="1" operator="equal">
      <formula>"１年"</formula>
    </cfRule>
    <cfRule type="cellIs" dxfId="814" priority="8" stopIfTrue="1" operator="equal">
      <formula>"２年"</formula>
    </cfRule>
    <cfRule type="cellIs" dxfId="813" priority="9" stopIfTrue="1" operator="equal">
      <formula>"３年"</formula>
    </cfRule>
  </conditionalFormatting>
  <conditionalFormatting sqref="P29 P26">
    <cfRule type="cellIs" dxfId="812" priority="4" stopIfTrue="1" operator="equal">
      <formula>"１年"</formula>
    </cfRule>
    <cfRule type="cellIs" dxfId="811" priority="5" stopIfTrue="1" operator="equal">
      <formula>"２年"</formula>
    </cfRule>
    <cfRule type="cellIs" dxfId="810" priority="6" stopIfTrue="1" operator="equal">
      <formula>"３年"</formula>
    </cfRule>
  </conditionalFormatting>
  <conditionalFormatting sqref="P24">
    <cfRule type="cellIs" dxfId="809" priority="1" stopIfTrue="1" operator="equal">
      <formula>"１年"</formula>
    </cfRule>
    <cfRule type="cellIs" dxfId="808" priority="2" stopIfTrue="1" operator="equal">
      <formula>"２年"</formula>
    </cfRule>
    <cfRule type="cellIs" dxfId="807" priority="3" stopIfTrue="1" operator="equal">
      <formula>"３年"</formula>
    </cfRule>
  </conditionalFormatting>
  <dataValidations count="2">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700-000000000000}"/>
    <dataValidation imeMode="off" allowBlank="1" showInputMessage="1" showErrorMessage="1" sqref="R22 R14 Q18:R18 Q26:R26 R30 Q10:R10 K24 K32 E21 K21 H21 H18 H32 E18 K18 E26 E13 H13 K13 K10 K26 E10 H10 E32 H24 E24 E29 K29 H29 H26 N21 N18 N13 N10 Q13 Q21 N29 N26 Q29 N24 Q24" xr:uid="{00000000-0002-0000-07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B1:AF47"/>
  <sheetViews>
    <sheetView showGridLines="0" showZeros="0" view="pageBreakPreview" zoomScale="70" zoomScaleNormal="40" zoomScaleSheetLayoutView="70" workbookViewId="0">
      <selection activeCell="B10" sqref="B10:Q35"/>
    </sheetView>
  </sheetViews>
  <sheetFormatPr defaultColWidth="8.77734375" defaultRowHeight="13.2" x14ac:dyDescent="0.2"/>
  <cols>
    <col min="1" max="1" width="1.6640625" customWidth="1"/>
    <col min="2" max="2" width="3.44140625" style="1" customWidth="1"/>
    <col min="3" max="11" width="6.21875" style="2" customWidth="1"/>
    <col min="12" max="13" width="6.21875" customWidth="1"/>
    <col min="14" max="14" width="6.21875" style="3" customWidth="1"/>
    <col min="15" max="16" width="6.21875" customWidth="1"/>
    <col min="17" max="17" width="6.21875" style="3" customWidth="1"/>
    <col min="18" max="18" width="5.6640625" style="3" customWidth="1"/>
    <col min="19" max="19" width="5.33203125" customWidth="1"/>
    <col min="20" max="20" width="3.44140625" customWidth="1"/>
    <col min="21" max="26" width="6.21875" customWidth="1"/>
    <col min="27" max="27" width="3.6640625" customWidth="1"/>
    <col min="28" max="28" width="4.77734375" customWidth="1"/>
    <col min="29" max="30" width="4.6640625" customWidth="1"/>
    <col min="31" max="32" width="19.6640625" customWidth="1"/>
  </cols>
  <sheetData>
    <row r="1" spans="2:32" ht="20.100000000000001" customHeight="1" thickBot="1" x14ac:dyDescent="0.25">
      <c r="B1" s="4"/>
      <c r="C1" s="186">
        <f>$C$2</f>
        <v>45061</v>
      </c>
      <c r="D1" s="186"/>
      <c r="E1" s="186"/>
      <c r="F1" s="186">
        <f>$C$2+1</f>
        <v>45062</v>
      </c>
      <c r="G1" s="186"/>
      <c r="H1" s="186"/>
      <c r="I1" s="186">
        <f>$C$2+2</f>
        <v>45063</v>
      </c>
      <c r="J1" s="186"/>
      <c r="K1" s="186"/>
      <c r="L1" s="186">
        <f>$C$2+3</f>
        <v>45064</v>
      </c>
      <c r="M1" s="186"/>
      <c r="N1" s="186"/>
      <c r="O1" s="186">
        <f>$C$2+4</f>
        <v>45065</v>
      </c>
      <c r="P1" s="186"/>
      <c r="Q1" s="186"/>
      <c r="R1" s="5"/>
      <c r="S1" s="5"/>
      <c r="T1" s="5"/>
      <c r="U1" s="186">
        <f>$C$2+5</f>
        <v>45066</v>
      </c>
      <c r="V1" s="186"/>
      <c r="W1" s="186"/>
      <c r="X1" s="186">
        <f>$C$2+6</f>
        <v>45067</v>
      </c>
      <c r="Y1" s="186"/>
      <c r="Z1" s="186"/>
      <c r="AA1" s="6"/>
      <c r="AB1" s="93" t="s">
        <v>33</v>
      </c>
      <c r="AC1" s="90"/>
      <c r="AD1" s="90"/>
      <c r="AE1" s="95" t="s">
        <v>14</v>
      </c>
      <c r="AF1" s="88">
        <f>'7週'!AF1+1</f>
        <v>8</v>
      </c>
    </row>
    <row r="2" spans="2:32" ht="27" customHeight="1" thickTop="1" thickBot="1" x14ac:dyDescent="0.65">
      <c r="B2" s="7"/>
      <c r="C2" s="196">
        <f>'7週'!C2:E2+7</f>
        <v>45061</v>
      </c>
      <c r="D2" s="197"/>
      <c r="E2" s="198"/>
      <c r="F2" s="197">
        <f>C2+1</f>
        <v>45062</v>
      </c>
      <c r="G2" s="197"/>
      <c r="H2" s="197"/>
      <c r="I2" s="196">
        <f>F2+1</f>
        <v>45063</v>
      </c>
      <c r="J2" s="197"/>
      <c r="K2" s="198"/>
      <c r="L2" s="196">
        <f>I2+1</f>
        <v>45064</v>
      </c>
      <c r="M2" s="197"/>
      <c r="N2" s="198"/>
      <c r="O2" s="197">
        <f>L2+1</f>
        <v>45065</v>
      </c>
      <c r="P2" s="197"/>
      <c r="Q2" s="220"/>
      <c r="R2" s="175"/>
      <c r="S2" s="176"/>
      <c r="T2" s="7"/>
      <c r="U2" s="221">
        <f>O2+1</f>
        <v>45066</v>
      </c>
      <c r="V2" s="222"/>
      <c r="W2" s="223"/>
      <c r="X2" s="224">
        <f>U2+1</f>
        <v>45067</v>
      </c>
      <c r="Y2" s="224"/>
      <c r="Z2" s="225"/>
      <c r="AA2" s="8"/>
      <c r="AB2" s="58" t="s">
        <v>4</v>
      </c>
      <c r="AC2" s="59" t="s">
        <v>0</v>
      </c>
      <c r="AD2" s="211" t="s">
        <v>1</v>
      </c>
      <c r="AE2" s="212"/>
      <c r="AF2" s="213"/>
    </row>
    <row r="3" spans="2:32" ht="19.5" customHeight="1" thickTop="1" x14ac:dyDescent="0.5">
      <c r="B3" s="199"/>
      <c r="C3" s="187">
        <f>IFERROR(VLOOKUP($C$2,年計!$A$6:$B$371,2,FALSE),"")</f>
        <v>0</v>
      </c>
      <c r="D3" s="188"/>
      <c r="E3" s="202"/>
      <c r="F3" s="187">
        <f>IFERROR(VLOOKUP($F$2,年計!$A$6:$B$371,2,FALSE),"")</f>
        <v>0</v>
      </c>
      <c r="G3" s="188"/>
      <c r="H3" s="202"/>
      <c r="I3" s="187">
        <f>IFERROR(VLOOKUP($I$2,年計!$A$6:$B$371,2,FALSE),"")</f>
        <v>0</v>
      </c>
      <c r="J3" s="188"/>
      <c r="K3" s="202"/>
      <c r="L3" s="187">
        <f>IFERROR(VLOOKUP($L$2,年計!$A$6:$B$371,2,FALSE),"")</f>
        <v>0</v>
      </c>
      <c r="M3" s="188"/>
      <c r="N3" s="202"/>
      <c r="O3" s="187">
        <f>IFERROR(VLOOKUP($O$2,年計!$A$6:$B$371,2,FALSE),"")</f>
        <v>0</v>
      </c>
      <c r="P3" s="188"/>
      <c r="Q3" s="189"/>
      <c r="R3" s="39"/>
      <c r="S3" s="9"/>
      <c r="T3" s="199"/>
      <c r="U3" s="187">
        <f>IFERROR(VLOOKUP($U$2,年計!$A$6:$B$371,2,FALSE),"")</f>
        <v>0</v>
      </c>
      <c r="V3" s="188"/>
      <c r="W3" s="202"/>
      <c r="X3" s="187">
        <f>IFERROR(VLOOKUP($X$2,年計!$A$6:$B$371,2,FALSE),"")</f>
        <v>0</v>
      </c>
      <c r="Y3" s="188"/>
      <c r="Z3" s="189"/>
      <c r="AA3" s="10"/>
      <c r="AB3" s="227" t="s">
        <v>7</v>
      </c>
      <c r="AC3" s="230"/>
      <c r="AD3" s="11"/>
      <c r="AE3" s="11"/>
      <c r="AF3" s="12"/>
    </row>
    <row r="4" spans="2:32" ht="19.5" customHeight="1" x14ac:dyDescent="0.5">
      <c r="B4" s="200"/>
      <c r="C4" s="190"/>
      <c r="D4" s="191"/>
      <c r="E4" s="203"/>
      <c r="F4" s="190"/>
      <c r="G4" s="191"/>
      <c r="H4" s="203"/>
      <c r="I4" s="190"/>
      <c r="J4" s="191"/>
      <c r="K4" s="203"/>
      <c r="L4" s="190"/>
      <c r="M4" s="191"/>
      <c r="N4" s="203"/>
      <c r="O4" s="190"/>
      <c r="P4" s="191"/>
      <c r="Q4" s="192"/>
      <c r="R4" s="39"/>
      <c r="S4" s="9"/>
      <c r="T4" s="200"/>
      <c r="U4" s="190"/>
      <c r="V4" s="191"/>
      <c r="W4" s="203"/>
      <c r="X4" s="190"/>
      <c r="Y4" s="191"/>
      <c r="Z4" s="192"/>
      <c r="AA4" s="10"/>
      <c r="AB4" s="228"/>
      <c r="AC4" s="231"/>
      <c r="AD4" s="13"/>
      <c r="AE4" s="13"/>
      <c r="AF4" s="14"/>
    </row>
    <row r="5" spans="2:32" ht="19.5" customHeight="1" x14ac:dyDescent="0.5">
      <c r="B5" s="200"/>
      <c r="C5" s="190"/>
      <c r="D5" s="191"/>
      <c r="E5" s="203"/>
      <c r="F5" s="190"/>
      <c r="G5" s="191"/>
      <c r="H5" s="203"/>
      <c r="I5" s="190"/>
      <c r="J5" s="191"/>
      <c r="K5" s="203"/>
      <c r="L5" s="190"/>
      <c r="M5" s="191"/>
      <c r="N5" s="203"/>
      <c r="O5" s="190"/>
      <c r="P5" s="191"/>
      <c r="Q5" s="192"/>
      <c r="R5" s="39"/>
      <c r="S5" s="9"/>
      <c r="T5" s="200"/>
      <c r="U5" s="190"/>
      <c r="V5" s="191"/>
      <c r="W5" s="203"/>
      <c r="X5" s="190"/>
      <c r="Y5" s="191"/>
      <c r="Z5" s="192"/>
      <c r="AA5" s="10"/>
      <c r="AB5" s="228"/>
      <c r="AC5" s="231"/>
      <c r="AD5" s="13"/>
      <c r="AE5" s="13"/>
      <c r="AF5" s="14"/>
    </row>
    <row r="6" spans="2:32" ht="19.5" customHeight="1" thickBot="1" x14ac:dyDescent="0.55000000000000004">
      <c r="B6" s="201"/>
      <c r="C6" s="193"/>
      <c r="D6" s="194"/>
      <c r="E6" s="204"/>
      <c r="F6" s="193"/>
      <c r="G6" s="194"/>
      <c r="H6" s="204"/>
      <c r="I6" s="193"/>
      <c r="J6" s="194"/>
      <c r="K6" s="204"/>
      <c r="L6" s="193"/>
      <c r="M6" s="194"/>
      <c r="N6" s="204"/>
      <c r="O6" s="193"/>
      <c r="P6" s="194"/>
      <c r="Q6" s="195"/>
      <c r="R6" s="39"/>
      <c r="S6" s="9"/>
      <c r="T6" s="201"/>
      <c r="U6" s="193"/>
      <c r="V6" s="194"/>
      <c r="W6" s="204"/>
      <c r="X6" s="193"/>
      <c r="Y6" s="194"/>
      <c r="Z6" s="195"/>
      <c r="AA6" s="10"/>
      <c r="AB6" s="229"/>
      <c r="AC6" s="232"/>
      <c r="AD6" s="15"/>
      <c r="AE6" s="15"/>
      <c r="AF6" s="16"/>
    </row>
    <row r="7" spans="2:32" ht="19.5" customHeight="1" thickTop="1" x14ac:dyDescent="0.5">
      <c r="B7" s="17"/>
      <c r="C7" s="206"/>
      <c r="D7" s="205"/>
      <c r="E7" s="207"/>
      <c r="F7" s="205"/>
      <c r="G7" s="205"/>
      <c r="H7" s="205"/>
      <c r="I7" s="206"/>
      <c r="J7" s="205"/>
      <c r="K7" s="207"/>
      <c r="L7" s="206"/>
      <c r="M7" s="205"/>
      <c r="N7" s="207"/>
      <c r="O7" s="205"/>
      <c r="P7" s="205"/>
      <c r="Q7" s="233"/>
      <c r="R7" s="8"/>
      <c r="S7" s="9"/>
      <c r="T7" s="17"/>
      <c r="U7" s="140"/>
      <c r="V7" s="141"/>
      <c r="W7" s="142"/>
      <c r="X7" s="141"/>
      <c r="Y7" s="141"/>
      <c r="Z7" s="143"/>
      <c r="AA7" s="8"/>
      <c r="AB7" s="64"/>
      <c r="AC7" s="61"/>
      <c r="AD7" s="8"/>
      <c r="AE7" s="8"/>
      <c r="AF7" s="65"/>
    </row>
    <row r="8" spans="2:32" ht="18.600000000000001" customHeight="1" x14ac:dyDescent="0.5">
      <c r="B8" s="18"/>
      <c r="C8" s="144"/>
      <c r="D8" s="9"/>
      <c r="E8" s="145"/>
      <c r="F8" s="9"/>
      <c r="G8" s="9"/>
      <c r="H8" s="9"/>
      <c r="I8" s="144"/>
      <c r="J8" s="9"/>
      <c r="K8" s="145"/>
      <c r="L8" s="144"/>
      <c r="M8" s="9"/>
      <c r="N8" s="145"/>
      <c r="O8" s="9"/>
      <c r="P8" s="9"/>
      <c r="Q8" s="146"/>
      <c r="R8" s="9"/>
      <c r="S8" s="9"/>
      <c r="T8" s="18"/>
      <c r="U8" s="144"/>
      <c r="V8" s="9"/>
      <c r="W8" s="145"/>
      <c r="X8" s="9"/>
      <c r="Y8" s="9"/>
      <c r="Z8" s="146"/>
      <c r="AA8" s="9"/>
      <c r="AB8" s="76"/>
      <c r="AC8" s="77"/>
      <c r="AD8" s="78"/>
      <c r="AE8" s="78"/>
      <c r="AF8" s="79"/>
    </row>
    <row r="9" spans="2:32" ht="18.600000000000001" customHeight="1" x14ac:dyDescent="0.5">
      <c r="B9" s="20"/>
      <c r="C9" s="147"/>
      <c r="D9" s="148"/>
      <c r="E9" s="149"/>
      <c r="F9" s="148"/>
      <c r="G9" s="148"/>
      <c r="H9" s="148"/>
      <c r="I9" s="147"/>
      <c r="J9" s="148"/>
      <c r="K9" s="149"/>
      <c r="L9" s="147"/>
      <c r="M9" s="148"/>
      <c r="N9" s="149"/>
      <c r="O9" s="148"/>
      <c r="P9" s="148"/>
      <c r="Q9" s="150"/>
      <c r="R9" s="9"/>
      <c r="S9" s="9"/>
      <c r="T9" s="20"/>
      <c r="U9" s="147"/>
      <c r="V9" s="148"/>
      <c r="W9" s="149"/>
      <c r="X9" s="148"/>
      <c r="Y9" s="148"/>
      <c r="Z9" s="150"/>
      <c r="AA9" s="9"/>
      <c r="AB9" s="76"/>
      <c r="AC9" s="77"/>
      <c r="AD9" s="78"/>
      <c r="AE9" s="78"/>
      <c r="AF9" s="79"/>
    </row>
    <row r="10" spans="2:32" ht="18.600000000000001" customHeight="1" x14ac:dyDescent="0.5">
      <c r="B10" s="252">
        <v>1</v>
      </c>
      <c r="C10" s="253">
        <v>0</v>
      </c>
      <c r="D10" s="254"/>
      <c r="E10" s="255">
        <v>0</v>
      </c>
      <c r="F10" s="254">
        <v>0</v>
      </c>
      <c r="G10" s="254"/>
      <c r="H10" s="256">
        <v>0</v>
      </c>
      <c r="I10" s="253">
        <v>0</v>
      </c>
      <c r="J10" s="254"/>
      <c r="K10" s="255">
        <v>0</v>
      </c>
      <c r="L10" s="253">
        <v>0</v>
      </c>
      <c r="M10" s="254"/>
      <c r="N10" s="255">
        <v>0</v>
      </c>
      <c r="O10" s="254">
        <v>0</v>
      </c>
      <c r="P10" s="254"/>
      <c r="Q10" s="257">
        <v>0</v>
      </c>
      <c r="R10" s="19"/>
      <c r="S10" s="9"/>
      <c r="T10" s="18"/>
      <c r="U10" s="144"/>
      <c r="V10" s="9"/>
      <c r="W10" s="145"/>
      <c r="X10" s="9"/>
      <c r="Y10" s="9"/>
      <c r="Z10" s="146"/>
      <c r="AA10" s="19"/>
      <c r="AB10" s="76"/>
      <c r="AC10" s="77"/>
      <c r="AD10" s="78"/>
      <c r="AE10" s="78"/>
      <c r="AF10" s="79"/>
    </row>
    <row r="11" spans="2:32" ht="18.600000000000001" customHeight="1" x14ac:dyDescent="0.5">
      <c r="B11" s="226"/>
      <c r="C11" s="258" t="s">
        <v>5</v>
      </c>
      <c r="D11" s="21"/>
      <c r="E11" s="179"/>
      <c r="F11" s="259">
        <v>0</v>
      </c>
      <c r="G11" s="21"/>
      <c r="H11" s="21"/>
      <c r="I11" s="258">
        <v>0</v>
      </c>
      <c r="J11" s="21"/>
      <c r="K11" s="179"/>
      <c r="L11" s="258">
        <v>0</v>
      </c>
      <c r="M11" s="21"/>
      <c r="N11" s="179"/>
      <c r="O11" s="259">
        <v>0</v>
      </c>
      <c r="P11" s="21"/>
      <c r="Q11" s="180"/>
      <c r="R11" s="21"/>
      <c r="S11" s="9"/>
      <c r="T11" s="20"/>
      <c r="U11" s="147"/>
      <c r="V11" s="148"/>
      <c r="W11" s="149"/>
      <c r="X11" s="148"/>
      <c r="Y11" s="148"/>
      <c r="Z11" s="150"/>
      <c r="AA11" s="21"/>
      <c r="AB11" s="76"/>
      <c r="AC11" s="77"/>
      <c r="AD11" s="78"/>
      <c r="AE11" s="78"/>
      <c r="AF11" s="79"/>
    </row>
    <row r="12" spans="2:32" ht="18.600000000000001" customHeight="1" x14ac:dyDescent="0.5">
      <c r="B12" s="260"/>
      <c r="C12" s="181"/>
      <c r="D12" s="182"/>
      <c r="E12" s="183"/>
      <c r="F12" s="182"/>
      <c r="G12" s="182"/>
      <c r="H12" s="182"/>
      <c r="I12" s="181"/>
      <c r="J12" s="182"/>
      <c r="K12" s="183"/>
      <c r="L12" s="181"/>
      <c r="M12" s="182"/>
      <c r="N12" s="183"/>
      <c r="O12" s="182"/>
      <c r="P12" s="182"/>
      <c r="Q12" s="185"/>
      <c r="R12" s="21"/>
      <c r="S12" s="9"/>
      <c r="T12" s="18"/>
      <c r="U12" s="144"/>
      <c r="V12" s="9"/>
      <c r="W12" s="145"/>
      <c r="X12" s="9"/>
      <c r="Y12" s="9"/>
      <c r="Z12" s="146"/>
      <c r="AA12" s="21"/>
      <c r="AB12" s="76"/>
      <c r="AC12" s="77"/>
      <c r="AD12" s="78"/>
      <c r="AE12" s="78"/>
      <c r="AF12" s="79"/>
    </row>
    <row r="13" spans="2:32" ht="18.600000000000001" customHeight="1" x14ac:dyDescent="0.5">
      <c r="B13" s="242">
        <v>2</v>
      </c>
      <c r="C13" s="261">
        <v>0</v>
      </c>
      <c r="D13" s="262"/>
      <c r="E13" s="263">
        <v>0</v>
      </c>
      <c r="F13" s="262">
        <v>0</v>
      </c>
      <c r="G13" s="262"/>
      <c r="H13" s="264">
        <v>0</v>
      </c>
      <c r="I13" s="261">
        <v>0</v>
      </c>
      <c r="J13" s="262"/>
      <c r="K13" s="263">
        <v>0</v>
      </c>
      <c r="L13" s="261">
        <v>0</v>
      </c>
      <c r="M13" s="262"/>
      <c r="N13" s="263">
        <v>0</v>
      </c>
      <c r="O13" s="262">
        <v>0</v>
      </c>
      <c r="P13" s="262"/>
      <c r="Q13" s="265">
        <v>0</v>
      </c>
      <c r="R13" s="21"/>
      <c r="S13" s="9"/>
      <c r="T13" s="20"/>
      <c r="U13" s="147"/>
      <c r="V13" s="148"/>
      <c r="W13" s="149"/>
      <c r="X13" s="148"/>
      <c r="Y13" s="148"/>
      <c r="Z13" s="150"/>
      <c r="AA13" s="21"/>
      <c r="AB13" s="76"/>
      <c r="AC13" s="77"/>
      <c r="AD13" s="78"/>
      <c r="AE13" s="78"/>
      <c r="AF13" s="79"/>
    </row>
    <row r="14" spans="2:32" ht="18.600000000000001" customHeight="1" x14ac:dyDescent="0.5">
      <c r="B14" s="243"/>
      <c r="C14" s="178" t="s">
        <v>5</v>
      </c>
      <c r="D14" s="21"/>
      <c r="E14" s="179"/>
      <c r="F14" s="21">
        <v>0</v>
      </c>
      <c r="G14" s="21"/>
      <c r="H14" s="21"/>
      <c r="I14" s="178">
        <v>0</v>
      </c>
      <c r="J14" s="21"/>
      <c r="K14" s="179"/>
      <c r="L14" s="178">
        <v>0</v>
      </c>
      <c r="M14" s="21"/>
      <c r="N14" s="179"/>
      <c r="O14" s="21">
        <v>0</v>
      </c>
      <c r="P14" s="21"/>
      <c r="Q14" s="180"/>
      <c r="R14" s="22"/>
      <c r="S14" s="9"/>
      <c r="T14" s="18">
        <v>6</v>
      </c>
      <c r="U14" s="144"/>
      <c r="V14" s="9"/>
      <c r="W14" s="145"/>
      <c r="X14" s="9"/>
      <c r="Y14" s="9"/>
      <c r="Z14" s="146"/>
      <c r="AA14" s="23"/>
      <c r="AB14" s="84"/>
      <c r="AC14" s="85"/>
      <c r="AD14" s="86"/>
      <c r="AE14" s="86"/>
      <c r="AF14" s="87"/>
    </row>
    <row r="15" spans="2:32" ht="18.600000000000001" customHeight="1" x14ac:dyDescent="0.5">
      <c r="B15" s="244"/>
      <c r="C15" s="181"/>
      <c r="D15" s="182"/>
      <c r="E15" s="183"/>
      <c r="F15" s="182"/>
      <c r="G15" s="182"/>
      <c r="H15" s="182"/>
      <c r="I15" s="181"/>
      <c r="J15" s="182"/>
      <c r="K15" s="183"/>
      <c r="L15" s="181"/>
      <c r="M15" s="182"/>
      <c r="N15" s="183"/>
      <c r="O15" s="182"/>
      <c r="P15" s="182"/>
      <c r="Q15" s="185"/>
      <c r="R15" s="21"/>
      <c r="S15" s="9"/>
      <c r="T15" s="20"/>
      <c r="U15" s="147"/>
      <c r="V15" s="148"/>
      <c r="W15" s="149"/>
      <c r="X15" s="148"/>
      <c r="Y15" s="148"/>
      <c r="Z15" s="150"/>
      <c r="AA15" s="21"/>
      <c r="AB15" s="64"/>
      <c r="AC15" s="61"/>
      <c r="AD15" s="8"/>
      <c r="AE15" s="8"/>
      <c r="AF15" s="65"/>
    </row>
    <row r="16" spans="2:32" ht="18.600000000000001" customHeight="1" x14ac:dyDescent="0.5">
      <c r="B16" s="266"/>
      <c r="C16" s="267"/>
      <c r="D16" s="268"/>
      <c r="E16" s="269"/>
      <c r="F16" s="268"/>
      <c r="G16" s="268"/>
      <c r="H16" s="268"/>
      <c r="I16" s="267"/>
      <c r="J16" s="268"/>
      <c r="K16" s="269"/>
      <c r="L16" s="270"/>
      <c r="M16" s="271"/>
      <c r="N16" s="272"/>
      <c r="O16" s="271"/>
      <c r="P16" s="271"/>
      <c r="Q16" s="273"/>
      <c r="R16" s="21"/>
      <c r="S16" s="9"/>
      <c r="T16" s="18">
        <v>7</v>
      </c>
      <c r="U16" s="144"/>
      <c r="V16" s="9"/>
      <c r="W16" s="145"/>
      <c r="X16" s="9"/>
      <c r="Y16" s="9"/>
      <c r="Z16" s="146"/>
      <c r="AA16" s="21"/>
      <c r="AB16" s="76"/>
      <c r="AC16" s="77"/>
      <c r="AD16" s="78"/>
      <c r="AE16" s="78"/>
      <c r="AF16" s="79"/>
    </row>
    <row r="17" spans="2:32" ht="18.600000000000001" customHeight="1" x14ac:dyDescent="0.5">
      <c r="B17" s="274"/>
      <c r="C17" s="178"/>
      <c r="D17" s="21"/>
      <c r="E17" s="179"/>
      <c r="F17" s="21"/>
      <c r="G17" s="21"/>
      <c r="H17" s="21"/>
      <c r="I17" s="178"/>
      <c r="J17" s="21"/>
      <c r="K17" s="179"/>
      <c r="L17" s="178"/>
      <c r="M17" s="21"/>
      <c r="N17" s="179"/>
      <c r="O17" s="21"/>
      <c r="P17" s="21"/>
      <c r="Q17" s="180"/>
      <c r="R17" s="21"/>
      <c r="S17" s="9"/>
      <c r="T17" s="20"/>
      <c r="U17" s="147"/>
      <c r="V17" s="148"/>
      <c r="W17" s="149"/>
      <c r="X17" s="148"/>
      <c r="Y17" s="148"/>
      <c r="Z17" s="150"/>
      <c r="AA17" s="21"/>
      <c r="AB17" s="76"/>
      <c r="AC17" s="77"/>
      <c r="AD17" s="78"/>
      <c r="AE17" s="78"/>
      <c r="AF17" s="79"/>
    </row>
    <row r="18" spans="2:32" ht="18.600000000000001" customHeight="1" x14ac:dyDescent="0.5">
      <c r="B18" s="242">
        <v>3</v>
      </c>
      <c r="C18" s="261">
        <v>0</v>
      </c>
      <c r="D18" s="262"/>
      <c r="E18" s="263">
        <v>0</v>
      </c>
      <c r="F18" s="262">
        <v>0</v>
      </c>
      <c r="G18" s="262"/>
      <c r="H18" s="264">
        <v>0</v>
      </c>
      <c r="I18" s="261">
        <v>0</v>
      </c>
      <c r="J18" s="262"/>
      <c r="K18" s="263">
        <v>0</v>
      </c>
      <c r="L18" s="261">
        <v>0</v>
      </c>
      <c r="M18" s="262"/>
      <c r="N18" s="263">
        <v>0</v>
      </c>
      <c r="O18" s="262">
        <v>0</v>
      </c>
      <c r="P18" s="262"/>
      <c r="Q18" s="275">
        <v>0</v>
      </c>
      <c r="R18" s="24"/>
      <c r="S18" s="9"/>
      <c r="T18" s="18">
        <v>8</v>
      </c>
      <c r="U18" s="144"/>
      <c r="V18" s="9"/>
      <c r="W18" s="145"/>
      <c r="X18" s="9"/>
      <c r="Y18" s="9"/>
      <c r="Z18" s="146"/>
      <c r="AA18" s="23"/>
      <c r="AB18" s="76"/>
      <c r="AC18" s="77"/>
      <c r="AD18" s="78"/>
      <c r="AE18" s="78"/>
      <c r="AF18" s="79"/>
    </row>
    <row r="19" spans="2:32" ht="18.600000000000001" customHeight="1" x14ac:dyDescent="0.5">
      <c r="B19" s="243"/>
      <c r="C19" s="178" t="s">
        <v>5</v>
      </c>
      <c r="D19" s="21"/>
      <c r="E19" s="179"/>
      <c r="F19" s="21">
        <v>0</v>
      </c>
      <c r="G19" s="21"/>
      <c r="H19" s="21"/>
      <c r="I19" s="178">
        <v>0</v>
      </c>
      <c r="J19" s="21"/>
      <c r="K19" s="179"/>
      <c r="L19" s="178">
        <v>0</v>
      </c>
      <c r="M19" s="21"/>
      <c r="N19" s="179"/>
      <c r="O19" s="21">
        <v>0</v>
      </c>
      <c r="P19" s="21"/>
      <c r="Q19" s="180"/>
      <c r="R19" s="21"/>
      <c r="S19" s="9"/>
      <c r="T19" s="20"/>
      <c r="U19" s="147"/>
      <c r="V19" s="148"/>
      <c r="W19" s="149"/>
      <c r="X19" s="148"/>
      <c r="Y19" s="148"/>
      <c r="Z19" s="150"/>
      <c r="AA19" s="21"/>
      <c r="AB19" s="76"/>
      <c r="AC19" s="77"/>
      <c r="AD19" s="78"/>
      <c r="AE19" s="78"/>
      <c r="AF19" s="79"/>
    </row>
    <row r="20" spans="2:32" ht="18.600000000000001" customHeight="1" x14ac:dyDescent="0.5">
      <c r="B20" s="244"/>
      <c r="C20" s="181"/>
      <c r="D20" s="182"/>
      <c r="E20" s="183"/>
      <c r="F20" s="182"/>
      <c r="G20" s="182"/>
      <c r="H20" s="182"/>
      <c r="I20" s="181"/>
      <c r="J20" s="182"/>
      <c r="K20" s="183"/>
      <c r="L20" s="181"/>
      <c r="M20" s="182"/>
      <c r="N20" s="183"/>
      <c r="O20" s="182"/>
      <c r="P20" s="182"/>
      <c r="Q20" s="185"/>
      <c r="R20" s="21"/>
      <c r="S20" s="9"/>
      <c r="T20" s="18">
        <v>9</v>
      </c>
      <c r="U20" s="144"/>
      <c r="V20" s="9"/>
      <c r="W20" s="145"/>
      <c r="X20" s="9"/>
      <c r="Y20" s="9"/>
      <c r="Z20" s="146"/>
      <c r="AA20" s="21"/>
      <c r="AB20" s="76"/>
      <c r="AC20" s="77"/>
      <c r="AD20" s="78"/>
      <c r="AE20" s="78"/>
      <c r="AF20" s="79"/>
    </row>
    <row r="21" spans="2:32" ht="18.600000000000001" customHeight="1" x14ac:dyDescent="0.5">
      <c r="B21" s="242">
        <v>4</v>
      </c>
      <c r="C21" s="261">
        <v>0</v>
      </c>
      <c r="D21" s="262"/>
      <c r="E21" s="263">
        <v>0</v>
      </c>
      <c r="F21" s="262">
        <v>0</v>
      </c>
      <c r="G21" s="262"/>
      <c r="H21" s="264">
        <v>0</v>
      </c>
      <c r="I21" s="261">
        <v>0</v>
      </c>
      <c r="J21" s="262"/>
      <c r="K21" s="263">
        <v>0</v>
      </c>
      <c r="L21" s="261">
        <v>0</v>
      </c>
      <c r="M21" s="262"/>
      <c r="N21" s="263">
        <v>0</v>
      </c>
      <c r="O21" s="262">
        <v>0</v>
      </c>
      <c r="P21" s="262"/>
      <c r="Q21" s="265">
        <v>0</v>
      </c>
      <c r="R21" s="21"/>
      <c r="S21" s="9"/>
      <c r="T21" s="20"/>
      <c r="U21" s="147"/>
      <c r="V21" s="148"/>
      <c r="W21" s="149"/>
      <c r="X21" s="148"/>
      <c r="Y21" s="148"/>
      <c r="Z21" s="150"/>
      <c r="AA21" s="21"/>
      <c r="AB21" s="76"/>
      <c r="AC21" s="77"/>
      <c r="AD21" s="78"/>
      <c r="AE21" s="78"/>
      <c r="AF21" s="79"/>
    </row>
    <row r="22" spans="2:32" ht="18.600000000000001" customHeight="1" x14ac:dyDescent="0.5">
      <c r="B22" s="243"/>
      <c r="C22" s="178" t="s">
        <v>5</v>
      </c>
      <c r="D22" s="21"/>
      <c r="E22" s="179"/>
      <c r="F22" s="21">
        <v>0</v>
      </c>
      <c r="G22" s="21"/>
      <c r="H22" s="21"/>
      <c r="I22" s="178">
        <v>0</v>
      </c>
      <c r="J22" s="21"/>
      <c r="K22" s="179"/>
      <c r="L22" s="178">
        <v>0</v>
      </c>
      <c r="M22" s="21"/>
      <c r="N22" s="179"/>
      <c r="O22" s="21">
        <v>0</v>
      </c>
      <c r="P22" s="21"/>
      <c r="Q22" s="180"/>
      <c r="R22" s="22"/>
      <c r="S22" s="9"/>
      <c r="T22" s="18">
        <v>10</v>
      </c>
      <c r="U22" s="144"/>
      <c r="V22" s="9"/>
      <c r="W22" s="145"/>
      <c r="X22" s="9"/>
      <c r="Y22" s="9"/>
      <c r="Z22" s="146"/>
      <c r="AA22" s="23"/>
      <c r="AB22" s="69"/>
      <c r="AC22" s="100"/>
      <c r="AD22" s="70"/>
      <c r="AE22" s="70"/>
      <c r="AF22" s="71"/>
    </row>
    <row r="23" spans="2:32" ht="18.600000000000001" customHeight="1" x14ac:dyDescent="0.5">
      <c r="B23" s="244"/>
      <c r="C23" s="181"/>
      <c r="D23" s="182"/>
      <c r="E23" s="183"/>
      <c r="F23" s="182"/>
      <c r="G23" s="182"/>
      <c r="H23" s="182"/>
      <c r="I23" s="181"/>
      <c r="J23" s="182"/>
      <c r="K23" s="183"/>
      <c r="L23" s="181"/>
      <c r="M23" s="182"/>
      <c r="N23" s="183"/>
      <c r="O23" s="182"/>
      <c r="P23" s="182"/>
      <c r="Q23" s="185"/>
      <c r="R23" s="21"/>
      <c r="S23" s="9"/>
      <c r="T23" s="20"/>
      <c r="U23" s="147"/>
      <c r="V23" s="148"/>
      <c r="W23" s="149"/>
      <c r="X23" s="148"/>
      <c r="Y23" s="148"/>
      <c r="Z23" s="150"/>
      <c r="AA23" s="21"/>
      <c r="AB23" s="64"/>
      <c r="AC23" s="61"/>
      <c r="AD23" s="8"/>
      <c r="AE23" s="8"/>
      <c r="AF23" s="65"/>
    </row>
    <row r="24" spans="2:32" ht="18.600000000000001" customHeight="1" x14ac:dyDescent="0.5">
      <c r="B24" s="252" t="s">
        <v>2</v>
      </c>
      <c r="C24" s="261">
        <v>0</v>
      </c>
      <c r="D24" s="262"/>
      <c r="E24" s="263">
        <v>0</v>
      </c>
      <c r="F24" s="262">
        <v>0</v>
      </c>
      <c r="G24" s="262"/>
      <c r="H24" s="264">
        <v>0</v>
      </c>
      <c r="I24" s="261">
        <v>0</v>
      </c>
      <c r="J24" s="262"/>
      <c r="K24" s="263">
        <v>0</v>
      </c>
      <c r="L24" s="261">
        <v>0</v>
      </c>
      <c r="M24" s="262"/>
      <c r="N24" s="263">
        <v>0</v>
      </c>
      <c r="O24" s="262">
        <v>0</v>
      </c>
      <c r="P24" s="262"/>
      <c r="Q24" s="265">
        <v>0</v>
      </c>
      <c r="R24" s="21"/>
      <c r="S24" s="9"/>
      <c r="T24" s="18">
        <v>11</v>
      </c>
      <c r="U24" s="144"/>
      <c r="V24" s="9"/>
      <c r="W24" s="145"/>
      <c r="X24" s="9"/>
      <c r="Y24" s="9"/>
      <c r="Z24" s="146"/>
      <c r="AA24" s="21"/>
      <c r="AB24" s="76"/>
      <c r="AC24" s="77"/>
      <c r="AD24" s="78"/>
      <c r="AE24" s="78"/>
      <c r="AF24" s="79"/>
    </row>
    <row r="25" spans="2:32" ht="18.600000000000001" customHeight="1" x14ac:dyDescent="0.5">
      <c r="B25" s="260"/>
      <c r="C25" s="181"/>
      <c r="D25" s="182"/>
      <c r="E25" s="183"/>
      <c r="F25" s="182"/>
      <c r="G25" s="182"/>
      <c r="H25" s="182"/>
      <c r="I25" s="181"/>
      <c r="J25" s="182"/>
      <c r="K25" s="183"/>
      <c r="L25" s="181"/>
      <c r="M25" s="182"/>
      <c r="N25" s="183"/>
      <c r="O25" s="182"/>
      <c r="P25" s="182"/>
      <c r="Q25" s="185"/>
      <c r="R25" s="21"/>
      <c r="S25" s="9"/>
      <c r="T25" s="20"/>
      <c r="U25" s="147"/>
      <c r="V25" s="148"/>
      <c r="W25" s="149"/>
      <c r="X25" s="148"/>
      <c r="Y25" s="148"/>
      <c r="Z25" s="150"/>
      <c r="AA25" s="21"/>
      <c r="AB25" s="76"/>
      <c r="AC25" s="77"/>
      <c r="AD25" s="78"/>
      <c r="AE25" s="78"/>
      <c r="AF25" s="79"/>
    </row>
    <row r="26" spans="2:32" ht="18.600000000000001" customHeight="1" x14ac:dyDescent="0.5">
      <c r="B26" s="242">
        <v>5</v>
      </c>
      <c r="C26" s="261">
        <v>0</v>
      </c>
      <c r="D26" s="262"/>
      <c r="E26" s="263">
        <v>0</v>
      </c>
      <c r="F26" s="262">
        <v>0</v>
      </c>
      <c r="G26" s="262"/>
      <c r="H26" s="264">
        <v>0</v>
      </c>
      <c r="I26" s="261">
        <v>0</v>
      </c>
      <c r="J26" s="262"/>
      <c r="K26" s="263">
        <v>0</v>
      </c>
      <c r="L26" s="261">
        <v>0</v>
      </c>
      <c r="M26" s="262"/>
      <c r="N26" s="263">
        <v>0</v>
      </c>
      <c r="O26" s="262">
        <v>0</v>
      </c>
      <c r="P26" s="262"/>
      <c r="Q26" s="275">
        <v>0</v>
      </c>
      <c r="R26" s="22"/>
      <c r="S26" s="9"/>
      <c r="T26" s="18">
        <v>12</v>
      </c>
      <c r="U26" s="144"/>
      <c r="V26" s="9"/>
      <c r="W26" s="145"/>
      <c r="X26" s="9"/>
      <c r="Y26" s="9"/>
      <c r="Z26" s="146"/>
      <c r="AA26" s="23"/>
      <c r="AB26" s="76"/>
      <c r="AC26" s="77"/>
      <c r="AD26" s="78"/>
      <c r="AE26" s="78"/>
      <c r="AF26" s="79"/>
    </row>
    <row r="27" spans="2:32" ht="18.600000000000001" customHeight="1" x14ac:dyDescent="0.5">
      <c r="B27" s="243"/>
      <c r="C27" s="178" t="s">
        <v>5</v>
      </c>
      <c r="D27" s="21"/>
      <c r="E27" s="179"/>
      <c r="F27" s="21">
        <v>0</v>
      </c>
      <c r="G27" s="21"/>
      <c r="H27" s="21"/>
      <c r="I27" s="178">
        <v>0</v>
      </c>
      <c r="J27" s="21"/>
      <c r="K27" s="179"/>
      <c r="L27" s="178">
        <v>0</v>
      </c>
      <c r="M27" s="21"/>
      <c r="N27" s="179"/>
      <c r="O27" s="21">
        <v>0</v>
      </c>
      <c r="P27" s="21"/>
      <c r="Q27" s="180"/>
      <c r="R27" s="21"/>
      <c r="S27" s="9"/>
      <c r="T27" s="20"/>
      <c r="U27" s="147"/>
      <c r="V27" s="148"/>
      <c r="W27" s="149"/>
      <c r="X27" s="148"/>
      <c r="Y27" s="148"/>
      <c r="Z27" s="150"/>
      <c r="AA27" s="21"/>
      <c r="AB27" s="76"/>
      <c r="AC27" s="77"/>
      <c r="AD27" s="78"/>
      <c r="AE27" s="78"/>
      <c r="AF27" s="79"/>
    </row>
    <row r="28" spans="2:32" ht="18.600000000000001" customHeight="1" x14ac:dyDescent="0.5">
      <c r="B28" s="244"/>
      <c r="C28" s="181"/>
      <c r="D28" s="182"/>
      <c r="E28" s="183"/>
      <c r="F28" s="182"/>
      <c r="G28" s="182"/>
      <c r="H28" s="182"/>
      <c r="I28" s="181"/>
      <c r="J28" s="182"/>
      <c r="K28" s="183"/>
      <c r="L28" s="181"/>
      <c r="M28" s="182"/>
      <c r="N28" s="183"/>
      <c r="O28" s="182"/>
      <c r="P28" s="182"/>
      <c r="Q28" s="185"/>
      <c r="R28" s="21"/>
      <c r="S28" s="9"/>
      <c r="T28" s="18">
        <v>13</v>
      </c>
      <c r="U28" s="144"/>
      <c r="V28" s="9"/>
      <c r="W28" s="145"/>
      <c r="X28" s="9"/>
      <c r="Y28" s="9"/>
      <c r="Z28" s="146"/>
      <c r="AA28" s="21"/>
      <c r="AB28" s="76"/>
      <c r="AC28" s="77"/>
      <c r="AD28" s="78"/>
      <c r="AE28" s="78"/>
      <c r="AF28" s="79"/>
    </row>
    <row r="29" spans="2:32" ht="18.600000000000001" customHeight="1" x14ac:dyDescent="0.5">
      <c r="B29" s="242">
        <v>6</v>
      </c>
      <c r="C29" s="261">
        <v>0</v>
      </c>
      <c r="D29" s="262"/>
      <c r="E29" s="263">
        <v>0</v>
      </c>
      <c r="F29" s="262">
        <v>0</v>
      </c>
      <c r="G29" s="262"/>
      <c r="H29" s="264">
        <v>0</v>
      </c>
      <c r="I29" s="261">
        <v>0</v>
      </c>
      <c r="J29" s="262"/>
      <c r="K29" s="263">
        <v>0</v>
      </c>
      <c r="L29" s="261">
        <v>0</v>
      </c>
      <c r="M29" s="262"/>
      <c r="N29" s="263">
        <v>0</v>
      </c>
      <c r="O29" s="262">
        <v>0</v>
      </c>
      <c r="P29" s="262"/>
      <c r="Q29" s="265">
        <v>0</v>
      </c>
      <c r="R29" s="21"/>
      <c r="S29" s="9"/>
      <c r="T29" s="20"/>
      <c r="U29" s="147"/>
      <c r="V29" s="148"/>
      <c r="W29" s="149"/>
      <c r="X29" s="148"/>
      <c r="Y29" s="148"/>
      <c r="Z29" s="150"/>
      <c r="AA29" s="21"/>
      <c r="AB29" s="76"/>
      <c r="AC29" s="77"/>
      <c r="AD29" s="78"/>
      <c r="AE29" s="78"/>
      <c r="AF29" s="79"/>
    </row>
    <row r="30" spans="2:32" ht="18.600000000000001" customHeight="1" x14ac:dyDescent="0.5">
      <c r="B30" s="243"/>
      <c r="C30" s="178" t="s">
        <v>5</v>
      </c>
      <c r="D30" s="21"/>
      <c r="E30" s="179"/>
      <c r="F30" s="21">
        <v>0</v>
      </c>
      <c r="G30" s="21"/>
      <c r="H30" s="21"/>
      <c r="I30" s="178">
        <v>0</v>
      </c>
      <c r="J30" s="21"/>
      <c r="K30" s="179"/>
      <c r="L30" s="178">
        <v>0</v>
      </c>
      <c r="M30" s="21"/>
      <c r="N30" s="179"/>
      <c r="O30" s="21">
        <v>0</v>
      </c>
      <c r="P30" s="21"/>
      <c r="Q30" s="180"/>
      <c r="R30" s="22"/>
      <c r="S30" s="9"/>
      <c r="T30" s="18">
        <v>14</v>
      </c>
      <c r="U30" s="144"/>
      <c r="V30" s="9"/>
      <c r="W30" s="145"/>
      <c r="X30" s="9"/>
      <c r="Y30" s="9"/>
      <c r="Z30" s="146"/>
      <c r="AA30" s="23"/>
      <c r="AB30" s="69"/>
      <c r="AC30" s="100"/>
      <c r="AD30" s="70"/>
      <c r="AE30" s="70"/>
      <c r="AF30" s="71"/>
    </row>
    <row r="31" spans="2:32" ht="18.600000000000001" customHeight="1" x14ac:dyDescent="0.5">
      <c r="B31" s="244"/>
      <c r="C31" s="181"/>
      <c r="D31" s="182"/>
      <c r="E31" s="183"/>
      <c r="F31" s="182"/>
      <c r="G31" s="182"/>
      <c r="H31" s="182"/>
      <c r="I31" s="181"/>
      <c r="J31" s="182"/>
      <c r="K31" s="183"/>
      <c r="L31" s="181"/>
      <c r="M31" s="182"/>
      <c r="N31" s="183"/>
      <c r="O31" s="182"/>
      <c r="P31" s="182"/>
      <c r="Q31" s="185"/>
      <c r="R31" s="21"/>
      <c r="S31" s="9"/>
      <c r="T31" s="20"/>
      <c r="U31" s="147"/>
      <c r="V31" s="148"/>
      <c r="W31" s="149"/>
      <c r="X31" s="148"/>
      <c r="Y31" s="148"/>
      <c r="Z31" s="150"/>
      <c r="AA31" s="21"/>
      <c r="AB31" s="64"/>
      <c r="AC31" s="61"/>
      <c r="AD31" s="8"/>
      <c r="AE31" s="8"/>
      <c r="AF31" s="65"/>
    </row>
    <row r="32" spans="2:32" ht="18.600000000000001" customHeight="1" x14ac:dyDescent="0.5">
      <c r="B32" s="184">
        <v>15</v>
      </c>
      <c r="C32" s="261">
        <v>0</v>
      </c>
      <c r="D32" s="262"/>
      <c r="E32" s="263">
        <v>0</v>
      </c>
      <c r="F32" s="262">
        <v>0</v>
      </c>
      <c r="G32" s="262"/>
      <c r="H32" s="264">
        <v>0</v>
      </c>
      <c r="I32" s="261">
        <v>0</v>
      </c>
      <c r="J32" s="262"/>
      <c r="K32" s="263">
        <v>0</v>
      </c>
      <c r="L32" s="160"/>
      <c r="M32" s="276"/>
      <c r="N32" s="145"/>
      <c r="O32" s="160"/>
      <c r="P32" s="276"/>
      <c r="Q32" s="146"/>
      <c r="R32" s="21"/>
      <c r="S32" s="9"/>
      <c r="T32" s="18">
        <v>15</v>
      </c>
      <c r="U32" s="144"/>
      <c r="V32" s="9"/>
      <c r="W32" s="145"/>
      <c r="X32" s="9"/>
      <c r="Y32" s="9"/>
      <c r="Z32" s="146"/>
      <c r="AA32" s="21"/>
      <c r="AB32" s="76"/>
      <c r="AC32" s="77"/>
      <c r="AD32" s="78"/>
      <c r="AE32" s="78"/>
      <c r="AF32" s="79"/>
    </row>
    <row r="33" spans="2:32" ht="18.600000000000001" customHeight="1" x14ac:dyDescent="0.5">
      <c r="B33" s="101"/>
      <c r="C33" s="151"/>
      <c r="D33" s="152"/>
      <c r="E33" s="153"/>
      <c r="F33" s="152"/>
      <c r="G33" s="152"/>
      <c r="H33" s="152"/>
      <c r="I33" s="151"/>
      <c r="J33" s="152"/>
      <c r="K33" s="153"/>
      <c r="L33" s="147"/>
      <c r="M33" s="148"/>
      <c r="N33" s="149"/>
      <c r="O33" s="147"/>
      <c r="P33" s="148"/>
      <c r="Q33" s="150"/>
      <c r="R33" s="21"/>
      <c r="S33" s="9"/>
      <c r="T33" s="20"/>
      <c r="U33" s="147"/>
      <c r="V33" s="148"/>
      <c r="W33" s="149"/>
      <c r="X33" s="148"/>
      <c r="Y33" s="148"/>
      <c r="Z33" s="150"/>
      <c r="AA33" s="21"/>
      <c r="AB33" s="76"/>
      <c r="AC33" s="77"/>
      <c r="AD33" s="78"/>
      <c r="AE33" s="78"/>
      <c r="AF33" s="79"/>
    </row>
    <row r="34" spans="2:32" ht="18.600000000000001" customHeight="1" x14ac:dyDescent="0.5">
      <c r="B34" s="18">
        <v>16</v>
      </c>
      <c r="C34" s="144"/>
      <c r="D34" s="9"/>
      <c r="E34" s="145"/>
      <c r="F34" s="9"/>
      <c r="G34" s="9"/>
      <c r="H34" s="9"/>
      <c r="I34" s="144"/>
      <c r="J34" s="9"/>
      <c r="K34" s="145"/>
      <c r="L34" s="144"/>
      <c r="M34" s="276"/>
      <c r="N34" s="145"/>
      <c r="O34" s="144"/>
      <c r="P34" s="276"/>
      <c r="Q34" s="146"/>
      <c r="R34" s="9"/>
      <c r="S34" s="9"/>
      <c r="T34" s="18">
        <v>16</v>
      </c>
      <c r="U34" s="144"/>
      <c r="V34" s="9"/>
      <c r="W34" s="145"/>
      <c r="X34" s="9"/>
      <c r="Y34" s="9"/>
      <c r="Z34" s="146"/>
      <c r="AA34" s="9"/>
      <c r="AB34" s="76"/>
      <c r="AC34" s="77"/>
      <c r="AD34" s="78"/>
      <c r="AE34" s="78"/>
      <c r="AF34" s="79"/>
    </row>
    <row r="35" spans="2:32" ht="18.600000000000001" customHeight="1" x14ac:dyDescent="0.5">
      <c r="B35" s="20"/>
      <c r="C35" s="147"/>
      <c r="D35" s="148"/>
      <c r="E35" s="149"/>
      <c r="F35" s="148"/>
      <c r="G35" s="148"/>
      <c r="H35" s="148"/>
      <c r="I35" s="147"/>
      <c r="J35" s="148"/>
      <c r="K35" s="149"/>
      <c r="L35" s="147"/>
      <c r="M35" s="148"/>
      <c r="N35" s="149"/>
      <c r="O35" s="147"/>
      <c r="P35" s="148"/>
      <c r="Q35" s="150"/>
      <c r="R35" s="9"/>
      <c r="S35" s="9"/>
      <c r="T35" s="20"/>
      <c r="U35" s="147"/>
      <c r="V35" s="148"/>
      <c r="W35" s="149"/>
      <c r="X35" s="148"/>
      <c r="Y35" s="148"/>
      <c r="Z35" s="150"/>
      <c r="AA35" s="9"/>
      <c r="AB35" s="76"/>
      <c r="AC35" s="77"/>
      <c r="AD35" s="78"/>
      <c r="AE35" s="78"/>
      <c r="AF35" s="79"/>
    </row>
    <row r="36" spans="2:32" ht="18.600000000000001" customHeight="1" x14ac:dyDescent="0.5">
      <c r="B36" s="18">
        <v>17</v>
      </c>
      <c r="C36" s="144"/>
      <c r="D36" s="9"/>
      <c r="E36" s="145"/>
      <c r="F36" s="9"/>
      <c r="G36" s="9"/>
      <c r="H36" s="9"/>
      <c r="I36" s="144"/>
      <c r="J36" s="9"/>
      <c r="K36" s="145"/>
      <c r="L36" s="144"/>
      <c r="M36" s="9"/>
      <c r="N36" s="145"/>
      <c r="O36" s="9"/>
      <c r="P36" s="9"/>
      <c r="Q36" s="146"/>
      <c r="R36" s="9"/>
      <c r="S36" s="9"/>
      <c r="T36" s="18">
        <v>17</v>
      </c>
      <c r="U36" s="144"/>
      <c r="V36" s="9"/>
      <c r="W36" s="145"/>
      <c r="X36" s="9"/>
      <c r="Y36" s="9"/>
      <c r="Z36" s="146"/>
      <c r="AA36" s="9"/>
      <c r="AB36" s="76"/>
      <c r="AC36" s="77"/>
      <c r="AD36" s="78"/>
      <c r="AE36" s="78"/>
      <c r="AF36" s="79"/>
    </row>
    <row r="37" spans="2:32" ht="18.600000000000001" customHeight="1" x14ac:dyDescent="0.5">
      <c r="B37" s="20"/>
      <c r="C37" s="147"/>
      <c r="D37" s="148"/>
      <c r="E37" s="149"/>
      <c r="F37" s="148"/>
      <c r="G37" s="148"/>
      <c r="H37" s="148"/>
      <c r="I37" s="147"/>
      <c r="J37" s="148"/>
      <c r="K37" s="149"/>
      <c r="L37" s="147"/>
      <c r="M37" s="148"/>
      <c r="N37" s="149"/>
      <c r="O37" s="148"/>
      <c r="P37" s="148"/>
      <c r="Q37" s="150"/>
      <c r="R37" s="9"/>
      <c r="S37" s="9"/>
      <c r="T37" s="20"/>
      <c r="U37" s="147"/>
      <c r="V37" s="148"/>
      <c r="W37" s="149"/>
      <c r="X37" s="148"/>
      <c r="Y37" s="148"/>
      <c r="Z37" s="150"/>
      <c r="AA37" s="9"/>
      <c r="AB37" s="76"/>
      <c r="AC37" s="77"/>
      <c r="AD37" s="78"/>
      <c r="AE37" s="78"/>
      <c r="AF37" s="79"/>
    </row>
    <row r="38" spans="2:32" ht="18.600000000000001" customHeight="1" x14ac:dyDescent="0.5">
      <c r="B38" s="18">
        <v>18</v>
      </c>
      <c r="C38" s="144"/>
      <c r="D38" s="9"/>
      <c r="E38" s="145"/>
      <c r="F38" s="9"/>
      <c r="G38" s="9"/>
      <c r="H38" s="9"/>
      <c r="I38" s="144"/>
      <c r="J38" s="9"/>
      <c r="K38" s="145"/>
      <c r="L38" s="144"/>
      <c r="M38" s="9"/>
      <c r="N38" s="145"/>
      <c r="O38" s="9"/>
      <c r="P38" s="9"/>
      <c r="Q38" s="146"/>
      <c r="R38" s="9"/>
      <c r="S38" s="9"/>
      <c r="T38" s="18">
        <v>18</v>
      </c>
      <c r="U38" s="144"/>
      <c r="V38" s="9"/>
      <c r="W38" s="145"/>
      <c r="X38" s="9"/>
      <c r="Y38" s="9"/>
      <c r="Z38" s="146"/>
      <c r="AA38" s="9"/>
      <c r="AB38" s="69"/>
      <c r="AC38" s="100"/>
      <c r="AD38" s="70"/>
      <c r="AE38" s="70"/>
      <c r="AF38" s="71"/>
    </row>
    <row r="39" spans="2:32" ht="18.600000000000001" customHeight="1" x14ac:dyDescent="0.5">
      <c r="B39" s="20"/>
      <c r="C39" s="147"/>
      <c r="D39" s="148"/>
      <c r="E39" s="149"/>
      <c r="F39" s="148"/>
      <c r="G39" s="148"/>
      <c r="H39" s="148"/>
      <c r="I39" s="147"/>
      <c r="J39" s="148"/>
      <c r="K39" s="149"/>
      <c r="L39" s="147"/>
      <c r="M39" s="148"/>
      <c r="N39" s="149"/>
      <c r="O39" s="148"/>
      <c r="P39" s="148"/>
      <c r="Q39" s="150"/>
      <c r="R39" s="9"/>
      <c r="S39" s="9"/>
      <c r="T39" s="20"/>
      <c r="U39" s="147"/>
      <c r="V39" s="148"/>
      <c r="W39" s="149"/>
      <c r="X39" s="148"/>
      <c r="Y39" s="148"/>
      <c r="Z39" s="150"/>
      <c r="AA39" s="9"/>
      <c r="AB39" s="234" t="s">
        <v>9</v>
      </c>
      <c r="AC39" s="61"/>
      <c r="AD39" s="13"/>
      <c r="AE39" s="13"/>
      <c r="AF39" s="14"/>
    </row>
    <row r="40" spans="2:32" ht="18.600000000000001" customHeight="1" x14ac:dyDescent="0.5">
      <c r="B40" s="18">
        <v>19</v>
      </c>
      <c r="C40" s="144"/>
      <c r="D40" s="9"/>
      <c r="E40" s="145"/>
      <c r="F40" s="9"/>
      <c r="G40" s="9"/>
      <c r="H40" s="9"/>
      <c r="I40" s="144"/>
      <c r="J40" s="9"/>
      <c r="K40" s="145"/>
      <c r="L40" s="144"/>
      <c r="M40" s="9"/>
      <c r="N40" s="145"/>
      <c r="O40" s="9"/>
      <c r="P40" s="9"/>
      <c r="Q40" s="146"/>
      <c r="R40" s="9"/>
      <c r="S40" s="9"/>
      <c r="T40" s="18">
        <v>19</v>
      </c>
      <c r="U40" s="144"/>
      <c r="V40" s="9"/>
      <c r="W40" s="145"/>
      <c r="X40" s="9"/>
      <c r="Y40" s="9"/>
      <c r="Z40" s="146"/>
      <c r="AA40" s="9"/>
      <c r="AB40" s="235"/>
      <c r="AC40" s="61"/>
      <c r="AD40" s="13"/>
      <c r="AE40" s="13"/>
      <c r="AF40" s="14"/>
    </row>
    <row r="41" spans="2:32" ht="18.600000000000001" customHeight="1" x14ac:dyDescent="0.5">
      <c r="B41" s="20"/>
      <c r="C41" s="147"/>
      <c r="D41" s="148"/>
      <c r="E41" s="149"/>
      <c r="F41" s="148"/>
      <c r="G41" s="148"/>
      <c r="H41" s="148"/>
      <c r="I41" s="147"/>
      <c r="J41" s="148"/>
      <c r="K41" s="149"/>
      <c r="L41" s="147"/>
      <c r="M41" s="148"/>
      <c r="N41" s="149"/>
      <c r="O41" s="148"/>
      <c r="P41" s="148"/>
      <c r="Q41" s="150"/>
      <c r="R41" s="9"/>
      <c r="S41" s="9"/>
      <c r="T41" s="20"/>
      <c r="U41" s="147"/>
      <c r="V41" s="148"/>
      <c r="W41" s="149"/>
      <c r="X41" s="148"/>
      <c r="Y41" s="148"/>
      <c r="Z41" s="150"/>
      <c r="AA41" s="9"/>
      <c r="AB41" s="235"/>
      <c r="AC41" s="61"/>
      <c r="AD41" s="13"/>
      <c r="AE41" s="13"/>
      <c r="AF41" s="14"/>
    </row>
    <row r="42" spans="2:32" ht="18.600000000000001" customHeight="1" thickBot="1" x14ac:dyDescent="0.55000000000000004">
      <c r="B42" s="18">
        <v>20</v>
      </c>
      <c r="C42" s="144"/>
      <c r="D42" s="9"/>
      <c r="E42" s="145"/>
      <c r="F42" s="9"/>
      <c r="G42" s="9"/>
      <c r="H42" s="9"/>
      <c r="I42" s="144"/>
      <c r="J42" s="9"/>
      <c r="K42" s="145"/>
      <c r="L42" s="144"/>
      <c r="M42" s="9"/>
      <c r="N42" s="145"/>
      <c r="O42" s="9"/>
      <c r="P42" s="9"/>
      <c r="Q42" s="146"/>
      <c r="R42" s="9"/>
      <c r="S42" s="9"/>
      <c r="T42" s="18">
        <v>20</v>
      </c>
      <c r="U42" s="144"/>
      <c r="V42" s="9"/>
      <c r="W42" s="145"/>
      <c r="X42" s="9"/>
      <c r="Y42" s="9"/>
      <c r="Z42" s="146"/>
      <c r="AA42" s="9"/>
      <c r="AB42" s="236"/>
      <c r="AC42" s="99"/>
      <c r="AD42" s="25"/>
      <c r="AE42" s="25"/>
      <c r="AF42" s="26"/>
    </row>
    <row r="43" spans="2:32" ht="18.600000000000001" customHeight="1" thickTop="1" thickBot="1" x14ac:dyDescent="0.55000000000000004">
      <c r="B43" s="20"/>
      <c r="C43" s="147"/>
      <c r="D43" s="148"/>
      <c r="E43" s="149"/>
      <c r="F43" s="148"/>
      <c r="G43" s="148"/>
      <c r="H43" s="148"/>
      <c r="I43" s="147"/>
      <c r="J43" s="148"/>
      <c r="K43" s="149"/>
      <c r="L43" s="147"/>
      <c r="M43" s="148"/>
      <c r="N43" s="149"/>
      <c r="O43" s="148"/>
      <c r="P43" s="148"/>
      <c r="Q43" s="150"/>
      <c r="R43" s="9"/>
      <c r="S43" s="9"/>
      <c r="T43" s="20"/>
      <c r="U43" s="147"/>
      <c r="V43" s="148"/>
      <c r="W43" s="149"/>
      <c r="X43" s="148"/>
      <c r="Y43" s="148"/>
      <c r="Z43" s="150"/>
      <c r="AA43" s="9"/>
      <c r="AB43" s="37" t="s">
        <v>11</v>
      </c>
      <c r="AC43" s="13"/>
      <c r="AE43" s="13"/>
    </row>
    <row r="44" spans="2:32" ht="18.600000000000001" customHeight="1" x14ac:dyDescent="0.5">
      <c r="B44" s="18">
        <v>21</v>
      </c>
      <c r="C44" s="144"/>
      <c r="D44" s="9"/>
      <c r="E44" s="145"/>
      <c r="F44" s="9"/>
      <c r="G44" s="9"/>
      <c r="H44" s="9"/>
      <c r="I44" s="144"/>
      <c r="J44" s="9"/>
      <c r="K44" s="145"/>
      <c r="L44" s="144"/>
      <c r="M44" s="9"/>
      <c r="N44" s="145"/>
      <c r="O44" s="9"/>
      <c r="P44" s="9"/>
      <c r="Q44" s="146"/>
      <c r="R44" s="9"/>
      <c r="S44" s="9"/>
      <c r="T44" s="18">
        <v>21</v>
      </c>
      <c r="U44" s="144"/>
      <c r="V44" s="9"/>
      <c r="W44" s="145"/>
      <c r="X44" s="9"/>
      <c r="Y44" s="9"/>
      <c r="Z44" s="146"/>
      <c r="AA44" s="9"/>
      <c r="AB44" s="27"/>
      <c r="AC44" s="28"/>
      <c r="AD44" s="28"/>
      <c r="AE44" s="28"/>
      <c r="AF44" s="29"/>
    </row>
    <row r="45" spans="2:32" ht="18.600000000000001" customHeight="1" x14ac:dyDescent="0.5">
      <c r="B45" s="20"/>
      <c r="C45" s="147"/>
      <c r="D45" s="148"/>
      <c r="E45" s="149"/>
      <c r="F45" s="148"/>
      <c r="G45" s="148"/>
      <c r="H45" s="148"/>
      <c r="I45" s="147"/>
      <c r="J45" s="148"/>
      <c r="K45" s="149"/>
      <c r="L45" s="147"/>
      <c r="M45" s="148"/>
      <c r="N45" s="149"/>
      <c r="O45" s="148"/>
      <c r="P45" s="148"/>
      <c r="Q45" s="150"/>
      <c r="R45" s="9"/>
      <c r="S45" s="9"/>
      <c r="T45" s="20"/>
      <c r="U45" s="147"/>
      <c r="V45" s="148"/>
      <c r="W45" s="149"/>
      <c r="X45" s="148"/>
      <c r="Y45" s="148"/>
      <c r="Z45" s="150"/>
      <c r="AA45" s="9"/>
      <c r="AB45" s="30"/>
      <c r="AC45" s="13"/>
      <c r="AD45" s="13"/>
      <c r="AE45" s="13"/>
      <c r="AF45" s="31"/>
    </row>
    <row r="46" spans="2:32" ht="18.600000000000001" customHeight="1" x14ac:dyDescent="0.5">
      <c r="B46" s="18"/>
      <c r="C46" s="144"/>
      <c r="D46" s="9"/>
      <c r="E46" s="145"/>
      <c r="F46" s="9"/>
      <c r="G46" s="9"/>
      <c r="H46" s="9"/>
      <c r="I46" s="144"/>
      <c r="J46" s="9"/>
      <c r="K46" s="145"/>
      <c r="L46" s="144"/>
      <c r="M46" s="9"/>
      <c r="N46" s="145"/>
      <c r="O46" s="9"/>
      <c r="P46" s="9"/>
      <c r="Q46" s="146"/>
      <c r="R46" s="9"/>
      <c r="S46" s="9"/>
      <c r="T46" s="18"/>
      <c r="U46" s="144"/>
      <c r="V46" s="9"/>
      <c r="W46" s="145"/>
      <c r="X46" s="9"/>
      <c r="Y46" s="9"/>
      <c r="Z46" s="146"/>
      <c r="AA46" s="9"/>
      <c r="AB46" s="30"/>
      <c r="AC46" s="13"/>
      <c r="AD46" s="13"/>
      <c r="AE46" s="13"/>
      <c r="AF46" s="31"/>
    </row>
    <row r="47" spans="2:32" ht="18.600000000000001" customHeight="1" thickBot="1" x14ac:dyDescent="0.55000000000000004">
      <c r="B47" s="32"/>
      <c r="C47" s="155"/>
      <c r="D47" s="156"/>
      <c r="E47" s="157"/>
      <c r="F47" s="156"/>
      <c r="G47" s="156"/>
      <c r="H47" s="156"/>
      <c r="I47" s="155"/>
      <c r="J47" s="156"/>
      <c r="K47" s="157"/>
      <c r="L47" s="155"/>
      <c r="M47" s="156"/>
      <c r="N47" s="157"/>
      <c r="O47" s="156"/>
      <c r="P47" s="156"/>
      <c r="Q47" s="158"/>
      <c r="R47" s="9"/>
      <c r="S47" s="9"/>
      <c r="T47" s="32"/>
      <c r="U47" s="155"/>
      <c r="V47" s="156"/>
      <c r="W47" s="157"/>
      <c r="X47" s="156"/>
      <c r="Y47" s="156"/>
      <c r="Z47" s="158"/>
      <c r="AA47" s="9"/>
      <c r="AB47" s="33"/>
      <c r="AC47" s="34"/>
      <c r="AD47" s="34"/>
      <c r="AE47" s="34"/>
      <c r="AF47" s="35"/>
    </row>
  </sheetData>
  <mergeCells count="40">
    <mergeCell ref="B13:B15"/>
    <mergeCell ref="B16:B17"/>
    <mergeCell ref="B21:B23"/>
    <mergeCell ref="B24:B25"/>
    <mergeCell ref="B29:B31"/>
    <mergeCell ref="AB39:AB42"/>
    <mergeCell ref="B26:B28"/>
    <mergeCell ref="B18:B20"/>
    <mergeCell ref="C7:E7"/>
    <mergeCell ref="F7:H7"/>
    <mergeCell ref="I7:K7"/>
    <mergeCell ref="L7:N7"/>
    <mergeCell ref="O7:Q7"/>
    <mergeCell ref="AB3:AB6"/>
    <mergeCell ref="AC3:AC6"/>
    <mergeCell ref="B10:B12"/>
    <mergeCell ref="B3:B6"/>
    <mergeCell ref="C3:E6"/>
    <mergeCell ref="F3:H6"/>
    <mergeCell ref="I3:K6"/>
    <mergeCell ref="L3:N6"/>
    <mergeCell ref="O3:Q6"/>
    <mergeCell ref="T3:T6"/>
    <mergeCell ref="U3:W6"/>
    <mergeCell ref="X3:Z6"/>
    <mergeCell ref="AD2:AF2"/>
    <mergeCell ref="C1:E1"/>
    <mergeCell ref="F1:H1"/>
    <mergeCell ref="I1:K1"/>
    <mergeCell ref="L1:N1"/>
    <mergeCell ref="U1:W1"/>
    <mergeCell ref="X1:Z1"/>
    <mergeCell ref="C2:E2"/>
    <mergeCell ref="F2:H2"/>
    <mergeCell ref="I2:K2"/>
    <mergeCell ref="L2:N2"/>
    <mergeCell ref="O2:Q2"/>
    <mergeCell ref="U2:W2"/>
    <mergeCell ref="X2:Z2"/>
    <mergeCell ref="O1:Q1"/>
  </mergeCells>
  <phoneticPr fontId="2"/>
  <conditionalFormatting sqref="J21 D21 G21 J18 D18 G18 J13 D13 G13">
    <cfRule type="cellIs" dxfId="806" priority="19" stopIfTrue="1" operator="equal">
      <formula>"１年"</formula>
    </cfRule>
    <cfRule type="cellIs" dxfId="805" priority="20" stopIfTrue="1" operator="equal">
      <formula>"２年"</formula>
    </cfRule>
    <cfRule type="cellIs" dxfId="804" priority="21" stopIfTrue="1" operator="equal">
      <formula>"３年"</formula>
    </cfRule>
  </conditionalFormatting>
  <conditionalFormatting sqref="J29 D29 G29 J26 D26 G26">
    <cfRule type="cellIs" dxfId="803" priority="16" stopIfTrue="1" operator="equal">
      <formula>"１年"</formula>
    </cfRule>
    <cfRule type="cellIs" dxfId="802" priority="17" stopIfTrue="1" operator="equal">
      <formula>"２年"</formula>
    </cfRule>
    <cfRule type="cellIs" dxfId="801" priority="18" stopIfTrue="1" operator="equal">
      <formula>"３年"</formula>
    </cfRule>
  </conditionalFormatting>
  <conditionalFormatting sqref="J32 D32 G32">
    <cfRule type="cellIs" dxfId="800" priority="13" stopIfTrue="1" operator="equal">
      <formula>"１年"</formula>
    </cfRule>
    <cfRule type="cellIs" dxfId="799" priority="14" stopIfTrue="1" operator="equal">
      <formula>"２年"</formula>
    </cfRule>
    <cfRule type="cellIs" dxfId="798" priority="15" stopIfTrue="1" operator="equal">
      <formula>"３年"</formula>
    </cfRule>
  </conditionalFormatting>
  <conditionalFormatting sqref="J24 D24 G24">
    <cfRule type="cellIs" dxfId="797" priority="10" stopIfTrue="1" operator="equal">
      <formula>"１年"</formula>
    </cfRule>
    <cfRule type="cellIs" dxfId="796" priority="11" stopIfTrue="1" operator="equal">
      <formula>"２年"</formula>
    </cfRule>
    <cfRule type="cellIs" dxfId="795" priority="12" stopIfTrue="1" operator="equal">
      <formula>"３年"</formula>
    </cfRule>
  </conditionalFormatting>
  <conditionalFormatting sqref="P21 P18 P13">
    <cfRule type="cellIs" dxfId="794" priority="7" stopIfTrue="1" operator="equal">
      <formula>"１年"</formula>
    </cfRule>
    <cfRule type="cellIs" dxfId="793" priority="8" stopIfTrue="1" operator="equal">
      <formula>"２年"</formula>
    </cfRule>
    <cfRule type="cellIs" dxfId="792" priority="9" stopIfTrue="1" operator="equal">
      <formula>"３年"</formula>
    </cfRule>
  </conditionalFormatting>
  <conditionalFormatting sqref="P29 P26">
    <cfRule type="cellIs" dxfId="791" priority="4" stopIfTrue="1" operator="equal">
      <formula>"１年"</formula>
    </cfRule>
    <cfRule type="cellIs" dxfId="790" priority="5" stopIfTrue="1" operator="equal">
      <formula>"２年"</formula>
    </cfRule>
    <cfRule type="cellIs" dxfId="789" priority="6" stopIfTrue="1" operator="equal">
      <formula>"３年"</formula>
    </cfRule>
  </conditionalFormatting>
  <conditionalFormatting sqref="P24">
    <cfRule type="cellIs" dxfId="788" priority="1" stopIfTrue="1" operator="equal">
      <formula>"１年"</formula>
    </cfRule>
    <cfRule type="cellIs" dxfId="787" priority="2" stopIfTrue="1" operator="equal">
      <formula>"２年"</formula>
    </cfRule>
    <cfRule type="cellIs" dxfId="786" priority="3" stopIfTrue="1" operator="equal">
      <formula>"３年"</formula>
    </cfRule>
  </conditionalFormatting>
  <dataValidations count="2">
    <dataValidation imeMode="off" allowBlank="1" showInputMessage="1" showErrorMessage="1" sqref="R14 Q18:R18 Q26:R26 R30 Q10:R10 R22 K24 K32 E21 K21 H21 H18 H32 E18 K18 E26 E13 H13 K13 K10 K26 E10 H10 E32 H24 E24 E29 K29 H29 H26 N21 N18 N13 N10 Q13 Q21 N29 N26 Q29 N24 Q24" xr:uid="{00000000-0002-0000-0800-000000000000}"/>
    <dataValidation imeMode="on" allowBlank="1" showInputMessage="1" showErrorMessage="1" sqref="AA26:AA27 AA14:AA15 AA30:AA31 AA18:AA19 C7:R7 AA22:AA23 AD2 U3:AA3 U2 AA2 X2 AC3:AD3 C2:R3 AC7:AD39 U7:AA7 AE7:AE38 AA10:AA11 F21:G21 I32:J32 C22:E23 I22 F22 C24:D24 I21:J21 I27 I19 F18:G18 I18:J18 C32:D32 C19 F19 F26:G26 C18:D18 C13:C15 D13 F14 D14:E15 I26:J26 I13:J13 I24:J24 I14 C27 F13:G13 I10:I11 F10:F11 C21:D21 F27 F24:G24 F32:G32 C33:E33 C10:C11 F29:G29 C26:D26 C30:E31 I30 F30 C29:D29 I29:J29 L21:L22 O22 O18:P18 L18:L19 O19 O13:P13 L13:L14 O14 O10:O11 L10:L11 O21:P21 L29:L30 O30 O26:P26 L26:L27 O27 O29:P29 L24 O24:P24" xr:uid="{00000000-0002-0000-0800-000001000000}"/>
  </dataValidations>
  <printOptions horizontalCentered="1" verticalCentered="1"/>
  <pageMargins left="0" right="0" top="0" bottom="0" header="0" footer="0"/>
  <pageSetup paperSize="11" scale="67" fitToWidth="2" orientation="portrait" errors="blank" r:id="rId1"/>
  <headerFooter alignWithMargins="0"/>
  <colBreaks count="1" manualBreakCount="1">
    <brk id="18"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54</vt:i4>
      </vt:variant>
    </vt:vector>
  </HeadingPairs>
  <TitlesOfParts>
    <vt:vector size="108" baseType="lpstr">
      <vt:lpstr>年計</vt:lpstr>
      <vt:lpstr>1週</vt:lpstr>
      <vt:lpstr>2週</vt:lpstr>
      <vt:lpstr>3週</vt:lpstr>
      <vt:lpstr>4週</vt:lpstr>
      <vt:lpstr>5週</vt:lpstr>
      <vt:lpstr>6週</vt:lpstr>
      <vt:lpstr>7週</vt:lpstr>
      <vt:lpstr>8週</vt:lpstr>
      <vt:lpstr>9週</vt:lpstr>
      <vt:lpstr>10週</vt:lpstr>
      <vt:lpstr>11週</vt:lpstr>
      <vt:lpstr>12週</vt:lpstr>
      <vt:lpstr>13週</vt:lpstr>
      <vt:lpstr>14週</vt:lpstr>
      <vt:lpstr>15週</vt:lpstr>
      <vt:lpstr>16週</vt:lpstr>
      <vt:lpstr>17週</vt:lpstr>
      <vt:lpstr>18週</vt:lpstr>
      <vt:lpstr>19週</vt:lpstr>
      <vt:lpstr>20週</vt:lpstr>
      <vt:lpstr>21週</vt:lpstr>
      <vt:lpstr>22週</vt:lpstr>
      <vt:lpstr>23週</vt:lpstr>
      <vt:lpstr>24週</vt:lpstr>
      <vt:lpstr>25週</vt:lpstr>
      <vt:lpstr>26週</vt:lpstr>
      <vt:lpstr>27週</vt:lpstr>
      <vt:lpstr>28週</vt:lpstr>
      <vt:lpstr>29週</vt:lpstr>
      <vt:lpstr>30週</vt:lpstr>
      <vt:lpstr>31週</vt:lpstr>
      <vt:lpstr>32週</vt:lpstr>
      <vt:lpstr>33週</vt:lpstr>
      <vt:lpstr>34週</vt:lpstr>
      <vt:lpstr>35週</vt:lpstr>
      <vt:lpstr>36週</vt:lpstr>
      <vt:lpstr>37週</vt:lpstr>
      <vt:lpstr>週38</vt:lpstr>
      <vt:lpstr>39週</vt:lpstr>
      <vt:lpstr>40週</vt:lpstr>
      <vt:lpstr>41週</vt:lpstr>
      <vt:lpstr>42週</vt:lpstr>
      <vt:lpstr>43週</vt:lpstr>
      <vt:lpstr>44週</vt:lpstr>
      <vt:lpstr>45週</vt:lpstr>
      <vt:lpstr>46週</vt:lpstr>
      <vt:lpstr>47週</vt:lpstr>
      <vt:lpstr>48週</vt:lpstr>
      <vt:lpstr>49週</vt:lpstr>
      <vt:lpstr>50週</vt:lpstr>
      <vt:lpstr>51週</vt:lpstr>
      <vt:lpstr>52週</vt:lpstr>
      <vt:lpstr>53週</vt:lpstr>
      <vt:lpstr>'10週'!Print_Area</vt:lpstr>
      <vt:lpstr>'11週'!Print_Area</vt:lpstr>
      <vt:lpstr>'12週'!Print_Area</vt:lpstr>
      <vt:lpstr>'13週'!Print_Area</vt:lpstr>
      <vt:lpstr>'14週'!Print_Area</vt:lpstr>
      <vt:lpstr>'15週'!Print_Area</vt:lpstr>
      <vt:lpstr>'16週'!Print_Area</vt:lpstr>
      <vt:lpstr>'17週'!Print_Area</vt:lpstr>
      <vt:lpstr>'18週'!Print_Area</vt:lpstr>
      <vt:lpstr>'19週'!Print_Area</vt:lpstr>
      <vt:lpstr>'1週'!Print_Area</vt:lpstr>
      <vt:lpstr>'20週'!Print_Area</vt:lpstr>
      <vt:lpstr>'21週'!Print_Area</vt:lpstr>
      <vt:lpstr>'22週'!Print_Area</vt:lpstr>
      <vt:lpstr>'23週'!Print_Area</vt:lpstr>
      <vt:lpstr>'24週'!Print_Area</vt:lpstr>
      <vt:lpstr>'25週'!Print_Area</vt:lpstr>
      <vt:lpstr>'26週'!Print_Area</vt:lpstr>
      <vt:lpstr>'27週'!Print_Area</vt:lpstr>
      <vt:lpstr>'28週'!Print_Area</vt:lpstr>
      <vt:lpstr>'29週'!Print_Area</vt:lpstr>
      <vt:lpstr>'2週'!Print_Area</vt:lpstr>
      <vt:lpstr>'30週'!Print_Area</vt:lpstr>
      <vt:lpstr>'31週'!Print_Area</vt:lpstr>
      <vt:lpstr>'32週'!Print_Area</vt:lpstr>
      <vt:lpstr>'33週'!Print_Area</vt:lpstr>
      <vt:lpstr>'34週'!Print_Area</vt:lpstr>
      <vt:lpstr>'35週'!Print_Area</vt:lpstr>
      <vt:lpstr>'36週'!Print_Area</vt:lpstr>
      <vt:lpstr>'37週'!Print_Area</vt:lpstr>
      <vt:lpstr>'39週'!Print_Area</vt:lpstr>
      <vt:lpstr>'3週'!Print_Area</vt:lpstr>
      <vt:lpstr>'40週'!Print_Area</vt:lpstr>
      <vt:lpstr>'41週'!Print_Area</vt:lpstr>
      <vt:lpstr>'42週'!Print_Area</vt:lpstr>
      <vt:lpstr>'43週'!Print_Area</vt:lpstr>
      <vt:lpstr>'44週'!Print_Area</vt:lpstr>
      <vt:lpstr>'45週'!Print_Area</vt:lpstr>
      <vt:lpstr>'46週'!Print_Area</vt:lpstr>
      <vt:lpstr>'47週'!Print_Area</vt:lpstr>
      <vt:lpstr>'48週'!Print_Area</vt:lpstr>
      <vt:lpstr>'49週'!Print_Area</vt:lpstr>
      <vt:lpstr>'4週'!Print_Area</vt:lpstr>
      <vt:lpstr>'50週'!Print_Area</vt:lpstr>
      <vt:lpstr>'51週'!Print_Area</vt:lpstr>
      <vt:lpstr>'52週'!Print_Area</vt:lpstr>
      <vt:lpstr>'53週'!Print_Area</vt:lpstr>
      <vt:lpstr>'5週'!Print_Area</vt:lpstr>
      <vt:lpstr>'6週'!Print_Area</vt:lpstr>
      <vt:lpstr>'7週'!Print_Area</vt:lpstr>
      <vt:lpstr>'8週'!Print_Area</vt:lpstr>
      <vt:lpstr>'9週'!Print_Area</vt:lpstr>
      <vt:lpstr>週38!Print_Area</vt:lpstr>
      <vt:lpstr>年計!Print_Area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katoo ys-</cp:lastModifiedBy>
  <cp:lastPrinted>2022-12-29T00:00:43Z</cp:lastPrinted>
  <dcterms:created xsi:type="dcterms:W3CDTF">2008-12-24T23:37:21Z</dcterms:created>
  <dcterms:modified xsi:type="dcterms:W3CDTF">2022-12-29T01:50:06Z</dcterms:modified>
</cp:coreProperties>
</file>